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\Uzivatele\lorenc\VÝBĚROVÉ ŘÍZENÍ 22\Masarykova ZŠ - oprava sociálního zázemí u tělocvičny\E-zak VŘ\Příloha č. 3 – Výkazy výměr + PD\"/>
    </mc:Choice>
  </mc:AlternateContent>
  <bookViews>
    <workbookView xWindow="0" yWindow="0" windowWidth="28800" windowHeight="12450"/>
  </bookViews>
  <sheets>
    <sheet name="Rekapitulace stavby" sheetId="1" r:id="rId1"/>
    <sheet name="001 - Stavební část" sheetId="2" r:id="rId2"/>
    <sheet name="002 - Zdravotně technická..." sheetId="3" r:id="rId3"/>
    <sheet name="003 - Ostatní a vedlejší ..." sheetId="4" r:id="rId4"/>
  </sheets>
  <definedNames>
    <definedName name="_xlnm._FilterDatabase" localSheetId="1" hidden="1">'001 - Stavební část'!$C$137:$K$443</definedName>
    <definedName name="_xlnm._FilterDatabase" localSheetId="2" hidden="1">'002 - Zdravotně technická...'!$C$132:$K$325</definedName>
    <definedName name="_xlnm._FilterDatabase" localSheetId="3" hidden="1">'003 - Ostatní a vedlejší ...'!$C$121:$K$150</definedName>
    <definedName name="_xlnm.Print_Titles" localSheetId="1">'001 - Stavební část'!$137:$137</definedName>
    <definedName name="_xlnm.Print_Titles" localSheetId="2">'002 - Zdravotně technická...'!$132:$132</definedName>
    <definedName name="_xlnm.Print_Titles" localSheetId="3">'003 - Ostatní a vedlejší ...'!$121:$121</definedName>
    <definedName name="_xlnm.Print_Titles" localSheetId="0">'Rekapitulace stavby'!$92:$92</definedName>
    <definedName name="_xlnm.Print_Area" localSheetId="1">'001 - Stavební část'!$C$4:$J$76,'001 - Stavební část'!$C$82:$J$117,'001 - Stavební část'!$C$123:$K$443</definedName>
    <definedName name="_xlnm.Print_Area" localSheetId="2">'002 - Zdravotně technická...'!$C$4:$J$76,'002 - Zdravotně technická...'!$C$82:$J$112,'002 - Zdravotně technická...'!$C$118:$K$325</definedName>
    <definedName name="_xlnm.Print_Area" localSheetId="3">'003 - Ostatní a vedlejší ...'!$C$4:$J$76,'003 - Ostatní a vedlejší ...'!$C$82:$J$101,'003 - Ostatní a vedlejší ...'!$C$107:$K$150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H302" i="2" l="1"/>
  <c r="H164" i="2"/>
  <c r="J39" i="4" l="1"/>
  <c r="J38" i="4"/>
  <c r="AY98" i="1" s="1"/>
  <c r="J37" i="4"/>
  <c r="AX98" i="1" s="1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J118" i="4"/>
  <c r="F118" i="4"/>
  <c r="F116" i="4"/>
  <c r="E114" i="4"/>
  <c r="J93" i="4"/>
  <c r="F93" i="4"/>
  <c r="F91" i="4"/>
  <c r="E89" i="4"/>
  <c r="J26" i="4"/>
  <c r="E26" i="4"/>
  <c r="J119" i="4" s="1"/>
  <c r="J25" i="4"/>
  <c r="J20" i="4"/>
  <c r="E20" i="4"/>
  <c r="F119" i="4" s="1"/>
  <c r="J19" i="4"/>
  <c r="J14" i="4"/>
  <c r="J116" i="4" s="1"/>
  <c r="E7" i="4"/>
  <c r="E110" i="4" s="1"/>
  <c r="J39" i="3"/>
  <c r="J38" i="3"/>
  <c r="AY97" i="1" s="1"/>
  <c r="J37" i="3"/>
  <c r="AX97" i="1" s="1"/>
  <c r="BI318" i="3"/>
  <c r="BH318" i="3"/>
  <c r="BG318" i="3"/>
  <c r="BF318" i="3"/>
  <c r="T318" i="3"/>
  <c r="T317" i="3" s="1"/>
  <c r="R318" i="3"/>
  <c r="R317" i="3" s="1"/>
  <c r="P318" i="3"/>
  <c r="P317" i="3" s="1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0" i="3"/>
  <c r="BH260" i="3"/>
  <c r="BG260" i="3"/>
  <c r="BF260" i="3"/>
  <c r="T260" i="3"/>
  <c r="R260" i="3"/>
  <c r="P260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T160" i="3" s="1"/>
  <c r="R161" i="3"/>
  <c r="R160" i="3" s="1"/>
  <c r="P161" i="3"/>
  <c r="P160" i="3" s="1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6" i="3"/>
  <c r="BH136" i="3"/>
  <c r="BG136" i="3"/>
  <c r="BF136" i="3"/>
  <c r="T136" i="3"/>
  <c r="T135" i="3"/>
  <c r="R136" i="3"/>
  <c r="R135" i="3" s="1"/>
  <c r="P136" i="3"/>
  <c r="P135" i="3"/>
  <c r="J129" i="3"/>
  <c r="F129" i="3"/>
  <c r="F127" i="3"/>
  <c r="E125" i="3"/>
  <c r="J93" i="3"/>
  <c r="F93" i="3"/>
  <c r="F91" i="3"/>
  <c r="E89" i="3"/>
  <c r="J26" i="3"/>
  <c r="E26" i="3"/>
  <c r="J94" i="3" s="1"/>
  <c r="J25" i="3"/>
  <c r="J20" i="3"/>
  <c r="E20" i="3"/>
  <c r="F94" i="3" s="1"/>
  <c r="J19" i="3"/>
  <c r="J14" i="3"/>
  <c r="J127" i="3"/>
  <c r="E7" i="3"/>
  <c r="E121" i="3" s="1"/>
  <c r="J39" i="2"/>
  <c r="J38" i="2"/>
  <c r="AY96" i="1" s="1"/>
  <c r="J37" i="2"/>
  <c r="AX96" i="1" s="1"/>
  <c r="BI440" i="2"/>
  <c r="BH440" i="2"/>
  <c r="BG440" i="2"/>
  <c r="BF440" i="2"/>
  <c r="T440" i="2"/>
  <c r="T439" i="2" s="1"/>
  <c r="R440" i="2"/>
  <c r="R439" i="2" s="1"/>
  <c r="P440" i="2"/>
  <c r="P439" i="2" s="1"/>
  <c r="BI437" i="2"/>
  <c r="BH437" i="2"/>
  <c r="BG437" i="2"/>
  <c r="BF437" i="2"/>
  <c r="T437" i="2"/>
  <c r="R437" i="2"/>
  <c r="P437" i="2"/>
  <c r="BI432" i="2"/>
  <c r="BH432" i="2"/>
  <c r="BG432" i="2"/>
  <c r="BF432" i="2"/>
  <c r="T432" i="2"/>
  <c r="R432" i="2"/>
  <c r="P432" i="2"/>
  <c r="BI428" i="2"/>
  <c r="BH428" i="2"/>
  <c r="BG428" i="2"/>
  <c r="BF428" i="2"/>
  <c r="T428" i="2"/>
  <c r="R428" i="2"/>
  <c r="P428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2" i="2"/>
  <c r="BH402" i="2"/>
  <c r="BG402" i="2"/>
  <c r="BF402" i="2"/>
  <c r="T402" i="2"/>
  <c r="R402" i="2"/>
  <c r="P402" i="2"/>
  <c r="BI394" i="2"/>
  <c r="BH394" i="2"/>
  <c r="BG394" i="2"/>
  <c r="BF394" i="2"/>
  <c r="T394" i="2"/>
  <c r="R394" i="2"/>
  <c r="P394" i="2"/>
  <c r="BI387" i="2"/>
  <c r="BH387" i="2"/>
  <c r="BG387" i="2"/>
  <c r="BF387" i="2"/>
  <c r="T387" i="2"/>
  <c r="R387" i="2"/>
  <c r="P387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1" i="2"/>
  <c r="BH361" i="2"/>
  <c r="BG361" i="2"/>
  <c r="BF361" i="2"/>
  <c r="T361" i="2"/>
  <c r="R361" i="2"/>
  <c r="P361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39" i="2"/>
  <c r="BH339" i="2"/>
  <c r="BG339" i="2"/>
  <c r="BF339" i="2"/>
  <c r="T339" i="2"/>
  <c r="T338" i="2" s="1"/>
  <c r="R339" i="2"/>
  <c r="R338" i="2" s="1"/>
  <c r="P339" i="2"/>
  <c r="P338" i="2" s="1"/>
  <c r="BI336" i="2"/>
  <c r="BH336" i="2"/>
  <c r="BG336" i="2"/>
  <c r="BF336" i="2"/>
  <c r="T336" i="2"/>
  <c r="R336" i="2"/>
  <c r="P336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3" i="2"/>
  <c r="BH313" i="2"/>
  <c r="BG313" i="2"/>
  <c r="BF313" i="2"/>
  <c r="T313" i="2"/>
  <c r="R313" i="2"/>
  <c r="P313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T286" i="2" s="1"/>
  <c r="R287" i="2"/>
  <c r="R286" i="2" s="1"/>
  <c r="P287" i="2"/>
  <c r="P286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T261" i="2" s="1"/>
  <c r="R262" i="2"/>
  <c r="R261" i="2" s="1"/>
  <c r="P262" i="2"/>
  <c r="P261" i="2" s="1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J134" i="2"/>
  <c r="F134" i="2"/>
  <c r="F132" i="2"/>
  <c r="E130" i="2"/>
  <c r="J93" i="2"/>
  <c r="F93" i="2"/>
  <c r="F91" i="2"/>
  <c r="E89" i="2"/>
  <c r="J26" i="2"/>
  <c r="E26" i="2"/>
  <c r="J94" i="2" s="1"/>
  <c r="J25" i="2"/>
  <c r="J20" i="2"/>
  <c r="E20" i="2"/>
  <c r="F135" i="2" s="1"/>
  <c r="J19" i="2"/>
  <c r="J14" i="2"/>
  <c r="J132" i="2" s="1"/>
  <c r="E7" i="2"/>
  <c r="E126" i="2" s="1"/>
  <c r="L90" i="1"/>
  <c r="AM90" i="1"/>
  <c r="AM89" i="1"/>
  <c r="L89" i="1"/>
  <c r="AM87" i="1"/>
  <c r="L87" i="1"/>
  <c r="L85" i="1"/>
  <c r="L84" i="1"/>
  <c r="J315" i="3"/>
  <c r="J313" i="3"/>
  <c r="J297" i="3"/>
  <c r="BK292" i="3"/>
  <c r="BK286" i="3"/>
  <c r="BK283" i="3"/>
  <c r="J280" i="3"/>
  <c r="J277" i="3"/>
  <c r="J268" i="3"/>
  <c r="J260" i="3"/>
  <c r="BK255" i="3"/>
  <c r="BK246" i="3"/>
  <c r="BK243" i="3"/>
  <c r="J240" i="3"/>
  <c r="BK234" i="3"/>
  <c r="BK231" i="3"/>
  <c r="BK226" i="3"/>
  <c r="BK223" i="3"/>
  <c r="J218" i="3"/>
  <c r="BK208" i="3"/>
  <c r="BK201" i="3"/>
  <c r="J193" i="3"/>
  <c r="BK191" i="3"/>
  <c r="BK189" i="3"/>
  <c r="BK187" i="3"/>
  <c r="J172" i="3"/>
  <c r="J167" i="3"/>
  <c r="BK161" i="3"/>
  <c r="BK144" i="3"/>
  <c r="BK142" i="3"/>
  <c r="BK136" i="3"/>
  <c r="J428" i="2"/>
  <c r="BK413" i="2"/>
  <c r="J406" i="2"/>
  <c r="BK402" i="2"/>
  <c r="BK371" i="2"/>
  <c r="BK369" i="2"/>
  <c r="J365" i="2"/>
  <c r="J361" i="2"/>
  <c r="J355" i="2"/>
  <c r="BK353" i="2"/>
  <c r="J346" i="2"/>
  <c r="BK149" i="4"/>
  <c r="J145" i="4"/>
  <c r="J143" i="4"/>
  <c r="J141" i="4"/>
  <c r="BK139" i="4"/>
  <c r="J137" i="4"/>
  <c r="J135" i="4"/>
  <c r="J133" i="4"/>
  <c r="J131" i="4"/>
  <c r="J125" i="4"/>
  <c r="BK311" i="3"/>
  <c r="BK309" i="3"/>
  <c r="J306" i="3"/>
  <c r="J294" i="3"/>
  <c r="J290" i="3"/>
  <c r="J283" i="3"/>
  <c r="BK277" i="3"/>
  <c r="J274" i="3"/>
  <c r="J265" i="3"/>
  <c r="BK260" i="3"/>
  <c r="J252" i="3"/>
  <c r="J249" i="3"/>
  <c r="BK240" i="3"/>
  <c r="J234" i="3"/>
  <c r="J223" i="3"/>
  <c r="BK220" i="3"/>
  <c r="BK216" i="3"/>
  <c r="J213" i="3"/>
  <c r="BK205" i="3"/>
  <c r="J201" i="3"/>
  <c r="BK198" i="3"/>
  <c r="J195" i="3"/>
  <c r="BK184" i="3"/>
  <c r="BK181" i="3"/>
  <c r="BK178" i="3"/>
  <c r="BK172" i="3"/>
  <c r="BK165" i="3"/>
  <c r="J161" i="3"/>
  <c r="J158" i="3"/>
  <c r="BK156" i="3"/>
  <c r="J153" i="3"/>
  <c r="BK151" i="3"/>
  <c r="BK440" i="2"/>
  <c r="J440" i="2"/>
  <c r="BK437" i="2"/>
  <c r="J437" i="2"/>
  <c r="BK432" i="2"/>
  <c r="J432" i="2"/>
  <c r="BK428" i="2"/>
  <c r="BK419" i="2"/>
  <c r="BK411" i="2"/>
  <c r="BK409" i="2"/>
  <c r="BK406" i="2"/>
  <c r="J402" i="2"/>
  <c r="J394" i="2"/>
  <c r="BK376" i="2"/>
  <c r="J374" i="2"/>
  <c r="J371" i="2"/>
  <c r="BK367" i="2"/>
  <c r="BK361" i="2"/>
  <c r="J326" i="2"/>
  <c r="J324" i="2"/>
  <c r="J322" i="2"/>
  <c r="J318" i="2"/>
  <c r="J313" i="2"/>
  <c r="BK302" i="2"/>
  <c r="J294" i="2"/>
  <c r="BK290" i="2"/>
  <c r="J284" i="2"/>
  <c r="J280" i="2"/>
  <c r="J277" i="2"/>
  <c r="J275" i="2"/>
  <c r="BK273" i="2"/>
  <c r="BK271" i="2"/>
  <c r="BK266" i="2"/>
  <c r="J259" i="2"/>
  <c r="J257" i="2"/>
  <c r="J254" i="2"/>
  <c r="BK235" i="2"/>
  <c r="BK228" i="2"/>
  <c r="BK221" i="2"/>
  <c r="BK213" i="2"/>
  <c r="BK207" i="2"/>
  <c r="J204" i="2"/>
  <c r="J201" i="2"/>
  <c r="J198" i="2"/>
  <c r="J195" i="2"/>
  <c r="J193" i="2"/>
  <c r="J187" i="2"/>
  <c r="J183" i="2"/>
  <c r="J177" i="2"/>
  <c r="BK162" i="2"/>
  <c r="J160" i="2"/>
  <c r="J152" i="2"/>
  <c r="J149" i="2"/>
  <c r="BK141" i="2"/>
  <c r="AS95" i="1"/>
  <c r="J147" i="4"/>
  <c r="BK145" i="4"/>
  <c r="BK143" i="4"/>
  <c r="BK137" i="4"/>
  <c r="BK135" i="4"/>
  <c r="BK133" i="4"/>
  <c r="BK131" i="4"/>
  <c r="J129" i="4"/>
  <c r="BK127" i="4"/>
  <c r="BK315" i="3"/>
  <c r="J311" i="3"/>
  <c r="J309" i="3"/>
  <c r="J303" i="3"/>
  <c r="BK300" i="3"/>
  <c r="BK294" i="3"/>
  <c r="J292" i="3"/>
  <c r="BK280" i="3"/>
  <c r="BK271" i="3"/>
  <c r="BK268" i="3"/>
  <c r="BK265" i="3"/>
  <c r="BK252" i="3"/>
  <c r="J243" i="3"/>
  <c r="J237" i="3"/>
  <c r="J228" i="3"/>
  <c r="J226" i="3"/>
  <c r="BK213" i="3"/>
  <c r="J210" i="3"/>
  <c r="J203" i="3"/>
  <c r="J198" i="3"/>
  <c r="BK195" i="3"/>
  <c r="J191" i="3"/>
  <c r="J178" i="3"/>
  <c r="BK175" i="3"/>
  <c r="J169" i="3"/>
  <c r="BK167" i="3"/>
  <c r="J165" i="3"/>
  <c r="BK153" i="3"/>
  <c r="J151" i="3"/>
  <c r="BK147" i="3"/>
  <c r="J144" i="3"/>
  <c r="J142" i="3"/>
  <c r="J136" i="3"/>
  <c r="BK422" i="2"/>
  <c r="J419" i="2"/>
  <c r="J416" i="2"/>
  <c r="J411" i="2"/>
  <c r="BK387" i="2"/>
  <c r="J369" i="2"/>
  <c r="BK348" i="2"/>
  <c r="BK344" i="2"/>
  <c r="J339" i="2"/>
  <c r="BK322" i="2"/>
  <c r="BK318" i="2"/>
  <c r="BK313" i="2"/>
  <c r="BK308" i="2"/>
  <c r="J305" i="2"/>
  <c r="J302" i="2"/>
  <c r="BK298" i="2"/>
  <c r="BK294" i="2"/>
  <c r="BK287" i="2"/>
  <c r="BK284" i="2"/>
  <c r="BK275" i="2"/>
  <c r="J271" i="2"/>
  <c r="J269" i="2"/>
  <c r="J266" i="2"/>
  <c r="BK262" i="2"/>
  <c r="J252" i="2"/>
  <c r="BK243" i="2"/>
  <c r="BK238" i="2"/>
  <c r="BK231" i="2"/>
  <c r="BK223" i="2"/>
  <c r="J221" i="2"/>
  <c r="J216" i="2"/>
  <c r="J213" i="2"/>
  <c r="J210" i="2"/>
  <c r="BK204" i="2"/>
  <c r="BK198" i="2"/>
  <c r="BK195" i="2"/>
  <c r="BK193" i="2"/>
  <c r="BK187" i="2"/>
  <c r="BK172" i="2"/>
  <c r="J165" i="2"/>
  <c r="BK160" i="2"/>
  <c r="J156" i="2"/>
  <c r="BK149" i="2"/>
  <c r="J144" i="2"/>
  <c r="J141" i="2"/>
  <c r="J149" i="4"/>
  <c r="BK147" i="4"/>
  <c r="BK141" i="4"/>
  <c r="J139" i="4"/>
  <c r="BK129" i="4"/>
  <c r="J127" i="4"/>
  <c r="BK125" i="4"/>
  <c r="BK318" i="3"/>
  <c r="J318" i="3"/>
  <c r="BK313" i="3"/>
  <c r="BK306" i="3"/>
  <c r="BK303" i="3"/>
  <c r="J300" i="3"/>
  <c r="BK297" i="3"/>
  <c r="BK290" i="3"/>
  <c r="J286" i="3"/>
  <c r="BK274" i="3"/>
  <c r="J271" i="3"/>
  <c r="J255" i="3"/>
  <c r="BK249" i="3"/>
  <c r="J246" i="3"/>
  <c r="BK237" i="3"/>
  <c r="J231" i="3"/>
  <c r="BK228" i="3"/>
  <c r="J220" i="3"/>
  <c r="BK218" i="3"/>
  <c r="J216" i="3"/>
  <c r="BK210" i="3"/>
  <c r="J208" i="3"/>
  <c r="J205" i="3"/>
  <c r="BK203" i="3"/>
  <c r="BK193" i="3"/>
  <c r="J189" i="3"/>
  <c r="J187" i="3"/>
  <c r="J184" i="3"/>
  <c r="J181" i="3"/>
  <c r="J175" i="3"/>
  <c r="BK169" i="3"/>
  <c r="BK158" i="3"/>
  <c r="J156" i="3"/>
  <c r="J147" i="3"/>
  <c r="J422" i="2"/>
  <c r="BK416" i="2"/>
  <c r="J413" i="2"/>
  <c r="J409" i="2"/>
  <c r="BK394" i="2"/>
  <c r="J387" i="2"/>
  <c r="J376" i="2"/>
  <c r="BK374" i="2"/>
  <c r="J367" i="2"/>
  <c r="BK365" i="2"/>
  <c r="BK355" i="2"/>
  <c r="J353" i="2"/>
  <c r="J348" i="2"/>
  <c r="BK346" i="2"/>
  <c r="J344" i="2"/>
  <c r="BK339" i="2"/>
  <c r="BK336" i="2"/>
  <c r="J336" i="2"/>
  <c r="BK326" i="2"/>
  <c r="BK324" i="2"/>
  <c r="J308" i="2"/>
  <c r="BK305" i="2"/>
  <c r="J298" i="2"/>
  <c r="J290" i="2"/>
  <c r="J287" i="2"/>
  <c r="BK280" i="2"/>
  <c r="BK277" i="2"/>
  <c r="J273" i="2"/>
  <c r="BK269" i="2"/>
  <c r="J262" i="2"/>
  <c r="BK259" i="2"/>
  <c r="BK257" i="2"/>
  <c r="BK254" i="2"/>
  <c r="BK252" i="2"/>
  <c r="J243" i="2"/>
  <c r="J238" i="2"/>
  <c r="J235" i="2"/>
  <c r="J231" i="2"/>
  <c r="J228" i="2"/>
  <c r="J223" i="2"/>
  <c r="BK216" i="2"/>
  <c r="BK210" i="2"/>
  <c r="J207" i="2"/>
  <c r="BK201" i="2"/>
  <c r="BK183" i="2"/>
  <c r="BK177" i="2"/>
  <c r="J172" i="2"/>
  <c r="BK165" i="2"/>
  <c r="J162" i="2"/>
  <c r="BK156" i="2"/>
  <c r="BK152" i="2"/>
  <c r="BK144" i="2"/>
  <c r="T124" i="4" l="1"/>
  <c r="T123" i="4" s="1"/>
  <c r="T122" i="4" s="1"/>
  <c r="T140" i="2"/>
  <c r="T148" i="2"/>
  <c r="R197" i="2"/>
  <c r="R251" i="2"/>
  <c r="R265" i="2"/>
  <c r="P279" i="2"/>
  <c r="BK289" i="2"/>
  <c r="J289" i="2" s="1"/>
  <c r="J109" i="2" s="1"/>
  <c r="R289" i="2"/>
  <c r="R307" i="2"/>
  <c r="P343" i="2"/>
  <c r="BK373" i="2"/>
  <c r="J373" i="2" s="1"/>
  <c r="J113" i="2" s="1"/>
  <c r="BK421" i="2"/>
  <c r="J421" i="2"/>
  <c r="J114" i="2" s="1"/>
  <c r="R421" i="2"/>
  <c r="R431" i="2"/>
  <c r="P141" i="3"/>
  <c r="T150" i="3"/>
  <c r="R164" i="3"/>
  <c r="P200" i="3"/>
  <c r="BK230" i="3"/>
  <c r="J230" i="3" s="1"/>
  <c r="J107" i="3" s="1"/>
  <c r="BK276" i="3"/>
  <c r="J276" i="3"/>
  <c r="J108" i="3" s="1"/>
  <c r="BK285" i="3"/>
  <c r="J285" i="3" s="1"/>
  <c r="J109" i="3" s="1"/>
  <c r="BK305" i="3"/>
  <c r="J305" i="3"/>
  <c r="J110" i="3" s="1"/>
  <c r="BK124" i="4"/>
  <c r="BK123" i="4" s="1"/>
  <c r="J123" i="4" s="1"/>
  <c r="J99" i="4" s="1"/>
  <c r="BK140" i="2"/>
  <c r="BK148" i="2"/>
  <c r="J148" i="2" s="1"/>
  <c r="J101" i="2" s="1"/>
  <c r="P197" i="2"/>
  <c r="T251" i="2"/>
  <c r="T265" i="2"/>
  <c r="BK307" i="2"/>
  <c r="J307" i="2" s="1"/>
  <c r="J110" i="2" s="1"/>
  <c r="T373" i="2"/>
  <c r="BK431" i="2"/>
  <c r="J431" i="2" s="1"/>
  <c r="J115" i="2" s="1"/>
  <c r="T141" i="3"/>
  <c r="T134" i="3" s="1"/>
  <c r="R150" i="3"/>
  <c r="P164" i="3"/>
  <c r="T200" i="3"/>
  <c r="P230" i="3"/>
  <c r="P276" i="3"/>
  <c r="T276" i="3"/>
  <c r="T285" i="3"/>
  <c r="T305" i="3"/>
  <c r="P124" i="4"/>
  <c r="P123" i="4" s="1"/>
  <c r="P122" i="4" s="1"/>
  <c r="AU98" i="1" s="1"/>
  <c r="R140" i="2"/>
  <c r="R148" i="2"/>
  <c r="BK197" i="2"/>
  <c r="J197" i="2" s="1"/>
  <c r="J102" i="2" s="1"/>
  <c r="BK251" i="2"/>
  <c r="J251" i="2" s="1"/>
  <c r="J103" i="2" s="1"/>
  <c r="BK265" i="2"/>
  <c r="BK279" i="2"/>
  <c r="J279" i="2"/>
  <c r="J107" i="2" s="1"/>
  <c r="T279" i="2"/>
  <c r="P289" i="2"/>
  <c r="P307" i="2"/>
  <c r="BK343" i="2"/>
  <c r="J343" i="2" s="1"/>
  <c r="J112" i="2" s="1"/>
  <c r="R343" i="2"/>
  <c r="R373" i="2"/>
  <c r="T421" i="2"/>
  <c r="T431" i="2"/>
  <c r="BK150" i="3"/>
  <c r="J150" i="3" s="1"/>
  <c r="J102" i="3" s="1"/>
  <c r="T164" i="3"/>
  <c r="R200" i="3"/>
  <c r="R230" i="3"/>
  <c r="R276" i="3"/>
  <c r="R285" i="3"/>
  <c r="R305" i="3"/>
  <c r="R124" i="4"/>
  <c r="R123" i="4" s="1"/>
  <c r="R122" i="4" s="1"/>
  <c r="P140" i="2"/>
  <c r="P148" i="2"/>
  <c r="T197" i="2"/>
  <c r="P251" i="2"/>
  <c r="P265" i="2"/>
  <c r="R279" i="2"/>
  <c r="T289" i="2"/>
  <c r="T307" i="2"/>
  <c r="T343" i="2"/>
  <c r="P373" i="2"/>
  <c r="P421" i="2"/>
  <c r="P431" i="2"/>
  <c r="BK141" i="3"/>
  <c r="J141" i="3" s="1"/>
  <c r="J101" i="3" s="1"/>
  <c r="R141" i="3"/>
  <c r="R134" i="3"/>
  <c r="P150" i="3"/>
  <c r="BK164" i="3"/>
  <c r="J164" i="3" s="1"/>
  <c r="J105" i="3" s="1"/>
  <c r="BK200" i="3"/>
  <c r="J200" i="3"/>
  <c r="J106" i="3" s="1"/>
  <c r="T230" i="3"/>
  <c r="P285" i="3"/>
  <c r="P305" i="3"/>
  <c r="E85" i="2"/>
  <c r="J91" i="2"/>
  <c r="J135" i="2"/>
  <c r="BE141" i="2"/>
  <c r="BE144" i="2"/>
  <c r="BE149" i="2"/>
  <c r="BE152" i="2"/>
  <c r="BE162" i="2"/>
  <c r="BE172" i="2"/>
  <c r="BE198" i="2"/>
  <c r="BE207" i="2"/>
  <c r="BE235" i="2"/>
  <c r="BE254" i="2"/>
  <c r="BE259" i="2"/>
  <c r="BE262" i="2"/>
  <c r="BE266" i="2"/>
  <c r="BE275" i="2"/>
  <c r="BE284" i="2"/>
  <c r="BE287" i="2"/>
  <c r="BE305" i="2"/>
  <c r="BE308" i="2"/>
  <c r="BE313" i="2"/>
  <c r="BE322" i="2"/>
  <c r="BE346" i="2"/>
  <c r="BE353" i="2"/>
  <c r="BE402" i="2"/>
  <c r="BE406" i="2"/>
  <c r="BE409" i="2"/>
  <c r="BE416" i="2"/>
  <c r="BE422" i="2"/>
  <c r="BE428" i="2"/>
  <c r="BK338" i="2"/>
  <c r="J338" i="2" s="1"/>
  <c r="J111" i="2" s="1"/>
  <c r="E85" i="3"/>
  <c r="J130" i="3"/>
  <c r="BE142" i="3"/>
  <c r="BE165" i="3"/>
  <c r="BE169" i="3"/>
  <c r="BE189" i="3"/>
  <c r="BE198" i="3"/>
  <c r="BE220" i="3"/>
  <c r="BE223" i="3"/>
  <c r="BE240" i="3"/>
  <c r="BE249" i="3"/>
  <c r="BE268" i="3"/>
  <c r="BE280" i="3"/>
  <c r="BE315" i="3"/>
  <c r="BE318" i="3"/>
  <c r="BK135" i="3"/>
  <c r="J135" i="3" s="1"/>
  <c r="J100" i="3" s="1"/>
  <c r="BK317" i="3"/>
  <c r="J317" i="3" s="1"/>
  <c r="J111" i="3" s="1"/>
  <c r="E85" i="4"/>
  <c r="J91" i="4"/>
  <c r="BE127" i="4"/>
  <c r="BE143" i="4"/>
  <c r="F94" i="2"/>
  <c r="BE156" i="2"/>
  <c r="BE165" i="2"/>
  <c r="BE183" i="2"/>
  <c r="BE195" i="2"/>
  <c r="BE201" i="2"/>
  <c r="BE210" i="2"/>
  <c r="BE213" i="2"/>
  <c r="BE221" i="2"/>
  <c r="BE228" i="2"/>
  <c r="BE238" i="2"/>
  <c r="BE243" i="2"/>
  <c r="BE269" i="2"/>
  <c r="BE273" i="2"/>
  <c r="BE280" i="2"/>
  <c r="BE290" i="2"/>
  <c r="BE302" i="2"/>
  <c r="BE371" i="2"/>
  <c r="BE394" i="2"/>
  <c r="BK286" i="2"/>
  <c r="J286" i="2"/>
  <c r="J108" i="2" s="1"/>
  <c r="BK439" i="2"/>
  <c r="J439" i="2" s="1"/>
  <c r="J116" i="2" s="1"/>
  <c r="BE136" i="3"/>
  <c r="BE178" i="3"/>
  <c r="BE184" i="3"/>
  <c r="BE187" i="3"/>
  <c r="BE201" i="3"/>
  <c r="BE205" i="3"/>
  <c r="BE216" i="3"/>
  <c r="BE218" i="3"/>
  <c r="BE246" i="3"/>
  <c r="BE252" i="3"/>
  <c r="BE255" i="3"/>
  <c r="BE274" i="3"/>
  <c r="BE283" i="3"/>
  <c r="BE286" i="3"/>
  <c r="BE290" i="3"/>
  <c r="BE303" i="3"/>
  <c r="BE309" i="3"/>
  <c r="BE311" i="3"/>
  <c r="J94" i="4"/>
  <c r="BE125" i="4"/>
  <c r="BE129" i="4"/>
  <c r="BE131" i="4"/>
  <c r="BE137" i="4"/>
  <c r="BE141" i="4"/>
  <c r="BE149" i="4"/>
  <c r="BE160" i="2"/>
  <c r="BE177" i="2"/>
  <c r="BE187" i="2"/>
  <c r="BE193" i="2"/>
  <c r="BE204" i="2"/>
  <c r="BE216" i="2"/>
  <c r="BE223" i="2"/>
  <c r="BE231" i="2"/>
  <c r="BE252" i="2"/>
  <c r="BE257" i="2"/>
  <c r="BE271" i="2"/>
  <c r="BE277" i="2"/>
  <c r="BE294" i="2"/>
  <c r="BE298" i="2"/>
  <c r="BE318" i="2"/>
  <c r="BE324" i="2"/>
  <c r="BE326" i="2"/>
  <c r="BE336" i="2"/>
  <c r="BE355" i="2"/>
  <c r="BE361" i="2"/>
  <c r="BE365" i="2"/>
  <c r="BE374" i="2"/>
  <c r="BE376" i="2"/>
  <c r="BE413" i="2"/>
  <c r="BE432" i="2"/>
  <c r="BE437" i="2"/>
  <c r="BE440" i="2"/>
  <c r="BK261" i="2"/>
  <c r="J261" i="2" s="1"/>
  <c r="J104" i="2" s="1"/>
  <c r="F130" i="3"/>
  <c r="BE144" i="3"/>
  <c r="BE161" i="3"/>
  <c r="BE175" i="3"/>
  <c r="BE191" i="3"/>
  <c r="BE208" i="3"/>
  <c r="BE213" i="3"/>
  <c r="BE226" i="3"/>
  <c r="BE231" i="3"/>
  <c r="BE234" i="3"/>
  <c r="BE237" i="3"/>
  <c r="BE243" i="3"/>
  <c r="BE265" i="3"/>
  <c r="BE271" i="3"/>
  <c r="BE277" i="3"/>
  <c r="BE292" i="3"/>
  <c r="BE294" i="3"/>
  <c r="BE297" i="3"/>
  <c r="BE300" i="3"/>
  <c r="BE313" i="3"/>
  <c r="BK160" i="3"/>
  <c r="J160" i="3" s="1"/>
  <c r="J103" i="3" s="1"/>
  <c r="F94" i="4"/>
  <c r="BE133" i="4"/>
  <c r="BE135" i="4"/>
  <c r="BE139" i="4"/>
  <c r="BE145" i="4"/>
  <c r="BE147" i="4"/>
  <c r="BE339" i="2"/>
  <c r="BE344" i="2"/>
  <c r="BE348" i="2"/>
  <c r="BE367" i="2"/>
  <c r="BE369" i="2"/>
  <c r="BE387" i="2"/>
  <c r="BE411" i="2"/>
  <c r="BE419" i="2"/>
  <c r="J91" i="3"/>
  <c r="BE147" i="3"/>
  <c r="BE151" i="3"/>
  <c r="BE153" i="3"/>
  <c r="BE156" i="3"/>
  <c r="BE158" i="3"/>
  <c r="BE167" i="3"/>
  <c r="BE172" i="3"/>
  <c r="BE181" i="3"/>
  <c r="BE193" i="3"/>
  <c r="BE195" i="3"/>
  <c r="BE203" i="3"/>
  <c r="BE210" i="3"/>
  <c r="BE228" i="3"/>
  <c r="BE260" i="3"/>
  <c r="BE306" i="3"/>
  <c r="F36" i="2"/>
  <c r="BA96" i="1" s="1"/>
  <c r="F36" i="4"/>
  <c r="BA98" i="1" s="1"/>
  <c r="F38" i="3"/>
  <c r="BC97" i="1" s="1"/>
  <c r="F39" i="2"/>
  <c r="BD96" i="1" s="1"/>
  <c r="AS94" i="1"/>
  <c r="J36" i="2"/>
  <c r="AW96" i="1" s="1"/>
  <c r="F38" i="4"/>
  <c r="BC98" i="1" s="1"/>
  <c r="F38" i="2"/>
  <c r="BC96" i="1" s="1"/>
  <c r="F37" i="2"/>
  <c r="BB96" i="1" s="1"/>
  <c r="J36" i="4"/>
  <c r="AW98" i="1" s="1"/>
  <c r="F39" i="3"/>
  <c r="BD97" i="1" s="1"/>
  <c r="J36" i="3"/>
  <c r="AW97" i="1" s="1"/>
  <c r="F37" i="3"/>
  <c r="BB97" i="1" s="1"/>
  <c r="F37" i="4"/>
  <c r="BB98" i="1" s="1"/>
  <c r="F39" i="4"/>
  <c r="BD98" i="1" s="1"/>
  <c r="F36" i="3"/>
  <c r="BA97" i="1" s="1"/>
  <c r="P134" i="3" l="1"/>
  <c r="P139" i="2"/>
  <c r="T163" i="3"/>
  <c r="T133" i="3" s="1"/>
  <c r="BK264" i="2"/>
  <c r="J264" i="2" s="1"/>
  <c r="J105" i="2" s="1"/>
  <c r="R139" i="2"/>
  <c r="R264" i="2"/>
  <c r="T139" i="2"/>
  <c r="P264" i="2"/>
  <c r="P163" i="3"/>
  <c r="P133" i="3" s="1"/>
  <c r="AU97" i="1" s="1"/>
  <c r="T264" i="2"/>
  <c r="BK139" i="2"/>
  <c r="J139" i="2" s="1"/>
  <c r="J99" i="2" s="1"/>
  <c r="R163" i="3"/>
  <c r="R133" i="3" s="1"/>
  <c r="J124" i="4"/>
  <c r="J100" i="4" s="1"/>
  <c r="J140" i="2"/>
  <c r="J100" i="2" s="1"/>
  <c r="BK134" i="3"/>
  <c r="J134" i="3" s="1"/>
  <c r="J99" i="3" s="1"/>
  <c r="BK122" i="4"/>
  <c r="J122" i="4"/>
  <c r="J98" i="4" s="1"/>
  <c r="J265" i="2"/>
  <c r="J106" i="2" s="1"/>
  <c r="BK163" i="3"/>
  <c r="J163" i="3" s="1"/>
  <c r="J104" i="3" s="1"/>
  <c r="BC95" i="1"/>
  <c r="AY95" i="1" s="1"/>
  <c r="F35" i="2"/>
  <c r="AZ96" i="1" s="1"/>
  <c r="BA95" i="1"/>
  <c r="AW95" i="1" s="1"/>
  <c r="J35" i="4"/>
  <c r="AV98" i="1" s="1"/>
  <c r="AT98" i="1" s="1"/>
  <c r="BB95" i="1"/>
  <c r="AX95" i="1" s="1"/>
  <c r="J35" i="3"/>
  <c r="AV97" i="1" s="1"/>
  <c r="AT97" i="1" s="1"/>
  <c r="J35" i="2"/>
  <c r="AV96" i="1" s="1"/>
  <c r="AT96" i="1" s="1"/>
  <c r="BD95" i="1"/>
  <c r="BD94" i="1" s="1"/>
  <c r="W33" i="1" s="1"/>
  <c r="F35" i="3"/>
  <c r="AZ97" i="1" s="1"/>
  <c r="F35" i="4"/>
  <c r="AZ98" i="1" s="1"/>
  <c r="R138" i="2" l="1"/>
  <c r="T138" i="2"/>
  <c r="P138" i="2"/>
  <c r="AU96" i="1"/>
  <c r="AU95" i="1" s="1"/>
  <c r="AU94" i="1" s="1"/>
  <c r="BK133" i="3"/>
  <c r="J133" i="3" s="1"/>
  <c r="J98" i="3" s="1"/>
  <c r="BK138" i="2"/>
  <c r="J138" i="2" s="1"/>
  <c r="J98" i="2" s="1"/>
  <c r="BB94" i="1"/>
  <c r="W31" i="1" s="1"/>
  <c r="J32" i="4"/>
  <c r="AG98" i="1" s="1"/>
  <c r="AN98" i="1" s="1"/>
  <c r="BA94" i="1"/>
  <c r="AW94" i="1"/>
  <c r="AK30" i="1" s="1"/>
  <c r="AZ95" i="1"/>
  <c r="AV95" i="1" s="1"/>
  <c r="AT95" i="1" s="1"/>
  <c r="BC94" i="1"/>
  <c r="AY94" i="1" s="1"/>
  <c r="J41" i="4" l="1"/>
  <c r="AX94" i="1"/>
  <c r="AZ94" i="1"/>
  <c r="AV94" i="1" s="1"/>
  <c r="AK29" i="1" s="1"/>
  <c r="W30" i="1"/>
  <c r="J32" i="3"/>
  <c r="AG97" i="1"/>
  <c r="AN97" i="1" s="1"/>
  <c r="W32" i="1"/>
  <c r="J32" i="2"/>
  <c r="AG96" i="1" s="1"/>
  <c r="AN96" i="1" s="1"/>
  <c r="J41" i="2" l="1"/>
  <c r="J41" i="3"/>
  <c r="AG95" i="1"/>
  <c r="AG94" i="1" s="1"/>
  <c r="AK26" i="1" s="1"/>
  <c r="AK35" i="1" s="1"/>
  <c r="W29" i="1"/>
  <c r="AT94" i="1"/>
  <c r="AN94" i="1" l="1"/>
  <c r="AN95" i="1"/>
</calcChain>
</file>

<file path=xl/sharedStrings.xml><?xml version="1.0" encoding="utf-8"?>
<sst xmlns="http://schemas.openxmlformats.org/spreadsheetml/2006/main" count="5353" uniqueCount="967">
  <si>
    <t>Export Komplet</t>
  </si>
  <si>
    <t/>
  </si>
  <si>
    <t>2.0</t>
  </si>
  <si>
    <t>False</t>
  </si>
  <si>
    <t>{f95cb9f3-d363-419a-ae3c-f27b705d6d07}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</si>
  <si>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</si>
  <si>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</si>
  <si>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</si>
  <si>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</si>
  <si>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</si>
  <si>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</si>
  <si>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</si>
  <si>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</si>
  <si>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</si>
  <si>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MartinPolach138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</si>
  <si>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</si>
  <si>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</si>
  <si>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Masarykova ZŠ - oprava sociálního zázemí u tělocvičny</t>
  </si>
  <si>
    <t>KSO:</t>
  </si>
  <si>
    <t>CC-CZ:</t>
  </si>
  <si>
    <t>Místo:</t>
  </si>
  <si>
    <t xml:space="preserve"> </t>
  </si>
  <si>
    <t>Datum:</t>
  </si>
  <si>
    <t>9. 2. 2021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</si>
  <si>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</si>
  <si>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</si>
  <si>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</si>
  <si>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</si>
  <si>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</si>
  <si>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</si>
  <si>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</si>
  <si>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RP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</si>
  <si>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</si>
  <si>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</si>
  <si>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</si>
  <si>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</si>
  <si>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</si>
  <si>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</si>
  <si>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</si>
  <si>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</si>
  <si>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</si>
  <si>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</si>
  <si>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</si>
  <si>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</si>
  <si>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</si>
  <si>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</si>
  <si>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</si>
  <si>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</si>
  <si>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</si>
  <si>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</si>
  <si>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</si>
  <si>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</si>
  <si>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</si>
  <si>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</si>
  <si>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</si>
  <si>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</si>
  <si>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</si>
  <si>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</si>
  <si>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</si>
  <si>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</si>
  <si>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</si>
  <si>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</si>
  <si>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</si>
  <si>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</si>
  <si>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</si>
  <si>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</si>
  <si>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</si>
  <si>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</si>
  <si>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</si>
  <si>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</si>
  <si>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</si>
  <si>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</si>
  <si>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</si>
  <si>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</si>
  <si>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</si>
  <si>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</si>
  <si>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</si>
  <si>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</si>
  <si>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</si>
  <si>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</si>
  <si>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 xml:space="preserve">Masarykova ZŠ - oprava sociálního zázemí u tělocvičny </t>
  </si>
  <si>
    <t>STA</t>
  </si>
  <si>
    <t>1</t>
  </si>
  <si>
    <t>{be0126f0-153e-4537-8a4d-627205b36aef}</t>
  </si>
  <si>
    <t>2</t>
  </si>
  <si>
    <t>/</t>
  </si>
  <si>
    <t>001</t>
  </si>
  <si>
    <t>Stavební část</t>
  </si>
  <si>
    <t>Soupis</t>
  </si>
  <si>
    <t>{355ee50c-088e-4528-9181-c2c0fd7327ce}</t>
  </si>
  <si>
    <t>002</t>
  </si>
  <si>
    <t>Zdravotně technická instalace</t>
  </si>
  <si>
    <t>{875d8e3d-e960-4092-b1e3-88ff16234b4c}</t>
  </si>
  <si>
    <t>003</t>
  </si>
  <si>
    <t>Ostatní a vedlejší náklady</t>
  </si>
  <si>
    <t>{9d82fd9f-af2d-48e5-9309-bc702f347542}</t>
  </si>
  <si>
    <t>KRYCÍ LIST SOUPISU PRACÍ</t>
  </si>
  <si>
    <t>Objekt:</t>
  </si>
  <si>
    <t xml:space="preserve">01 - Masarykova ZŠ - oprava sociálního zázemí u tělocvičny </t>
  </si>
  <si>
    <t>Soupis:</t>
  </si>
  <si>
    <t>001 -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</si>
  <si>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</si>
  <si>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</si>
  <si>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</si>
  <si>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</si>
  <si>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</si>
  <si>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</si>
  <si>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</si>
  <si>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</si>
  <si>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</si>
  <si>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</si>
  <si>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</si>
  <si>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</si>
  <si>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</si>
  <si>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726 - Zdravotechnika - předstěnové instalace</t>
  </si>
  <si>
    <t xml:space="preserve">    743 - Elektromontáže - hrubá montáž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</si>
  <si>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</si>
  <si>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</si>
  <si>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</si>
  <si>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</si>
  <si>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</si>
  <si>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</si>
  <si>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</si>
  <si>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</si>
  <si>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</si>
  <si>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</si>
  <si>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</si>
  <si>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</si>
  <si>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</si>
  <si>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</si>
  <si>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</si>
  <si>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</si>
  <si>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</si>
  <si>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</si>
  <si>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</si>
  <si>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</si>
  <si>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</si>
  <si>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</si>
  <si>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</si>
  <si>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</si>
  <si>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</si>
  <si>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</si>
  <si>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</si>
  <si>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310235251</t>
  </si>
  <si>
    <t>Zazdívka otvorů pl do 0,0225 m2 ve zdivu nadzákladovém cihlami pálenými tl do 450 mm</t>
  </si>
  <si>
    <t>kus</t>
  </si>
  <si>
    <t>CS ÚRS 2021 01</t>
  </si>
  <si>
    <t>4</t>
  </si>
  <si>
    <t>1892552303</t>
  </si>
  <si>
    <t>PP</t>
  </si>
  <si>
    <t>Zazdívka otvorů ve zdivu nadzákladovém cihlami pálenými  plochy do 0,0225 m2, ve zdi tl. přes 300 do 450 mm</t>
  </si>
  <si>
    <t>VV</t>
  </si>
  <si>
    <t>"wc" 1</t>
  </si>
  <si>
    <t>342272245</t>
  </si>
  <si>
    <t>Příčka z pórobetonových hladkých tvárnic na tenkovrstvou maltu tl 150 mm</t>
  </si>
  <si>
    <t>m2</t>
  </si>
  <si>
    <t>-1880081176</t>
  </si>
  <si>
    <t>Příčky z pórobetonových tvárnic hladkých na tenké maltové lože objemová hmotnost do 500 kg/m3, tloušťka příčky 150 mm</t>
  </si>
  <si>
    <t>doplnění zdiva</t>
  </si>
  <si>
    <t>6</t>
  </si>
  <si>
    <t>Úpravy povrchů, podlahy a osazování výplní</t>
  </si>
  <si>
    <t>612,9-R</t>
  </si>
  <si>
    <t>Provedení doplnění souvrství omítly vnějších ploch po dozdění prostoru nade dveřmi, vč. dodávky materiálu</t>
  </si>
  <si>
    <t>1457752476</t>
  </si>
  <si>
    <t>612131101</t>
  </si>
  <si>
    <t>Cementový postřik vnitřních stěn nanášený celoplošně ručně</t>
  </si>
  <si>
    <t>1392474686</t>
  </si>
  <si>
    <t>Podkladní a spojovací vrstva vnitřních omítaných ploch  cementový postřik nanášený ručně celoplošně stěn</t>
  </si>
  <si>
    <t>viz otlučení omítek stěn + 10% nové zdivo, vyrovnání ostění a parapetů</t>
  </si>
  <si>
    <t>128,776*1,1</t>
  </si>
  <si>
    <t>5</t>
  </si>
  <si>
    <t>612142001R</t>
  </si>
  <si>
    <t>Potažení vnitřních stěn sklovláknitým pletivem vtlačeným do tenkovrstvé hmoty, vč. adhézního můstku</t>
  </si>
  <si>
    <t>-1288905461</t>
  </si>
  <si>
    <t>Potažení vnitřních ploch pletivem  v ploše nebo pruzích, na plném podkladu sklovláknitým vtlačením do tmelu stěn</t>
  </si>
  <si>
    <t>jen jedny vrstva perlinky</t>
  </si>
  <si>
    <t>141,654*2</t>
  </si>
  <si>
    <t>612331111</t>
  </si>
  <si>
    <t>Cementová omítka hrubá jednovrstvá zatřená vnitřních stěn nanášená ručně</t>
  </si>
  <si>
    <t>-1699560061</t>
  </si>
  <si>
    <t>Omítka cementová vnitřních ploch  nanášená ručně jednovrstvá, tloušťky do 10 mm hrubá zatřená svislých konstrukcí stěn</t>
  </si>
  <si>
    <t>7</t>
  </si>
  <si>
    <t>612331191</t>
  </si>
  <si>
    <t>Příplatek k cementové omítce vnitřních stěn za každých dalších 5 mm tloušťky ručně</t>
  </si>
  <si>
    <t>2147028403</t>
  </si>
  <si>
    <t>Omítka cementová vnitřních ploch  nanášená ručně Příplatek k cenám za každých dalších i započatých 5 mm tloušťky omítky přes 10 mm stěn</t>
  </si>
  <si>
    <t>8</t>
  </si>
  <si>
    <t>612341121R</t>
  </si>
  <si>
    <t>Sádrová nebo vápenosádrová omítka hladká jednovrstvá vnitřních stěn nanášená ručně, vč. penetrace</t>
  </si>
  <si>
    <t>-487034570</t>
  </si>
  <si>
    <t>Omítka sádrová nebo vápenosádrová vnitřních ploch  nanášená ručně jednovrstvá, tloušťky do 10 mm hladká svislých konstrukcí stěn</t>
  </si>
  <si>
    <t>viz cementový postřik</t>
  </si>
  <si>
    <t>141,654</t>
  </si>
  <si>
    <t>viz keramické obklady</t>
  </si>
  <si>
    <t>-109,141</t>
  </si>
  <si>
    <t>Součet</t>
  </si>
  <si>
    <t>9</t>
  </si>
  <si>
    <t>629991011</t>
  </si>
  <si>
    <t>Zakrytí výplní otvorů a svislých ploch fólií přilepenou lepící páskou</t>
  </si>
  <si>
    <t>-1708816760</t>
  </si>
  <si>
    <t>Zakrytí vnějších ploch před znečištěním  včetně pozdějšího odkrytí výplní otvorů a svislých ploch fólií přilepenou lepící páskou</t>
  </si>
  <si>
    <t>0,6*1,2*5</t>
  </si>
  <si>
    <t>1*1,2*2</t>
  </si>
  <si>
    <t>10</t>
  </si>
  <si>
    <t>631312121</t>
  </si>
  <si>
    <t>Doplnění dosavadních mazanin betonem prostým plochy do 4 m2 tloušťky do 80 mm, vč. penetrace</t>
  </si>
  <si>
    <t>m3</t>
  </si>
  <si>
    <t>1292970126</t>
  </si>
  <si>
    <t>Doplnění dosavadních mazanin prostým betonem  s dodáním hmot, bez potěru, plochy jednotlivě přes 1 m2 do 4 m2 a tl. do 80 mm</t>
  </si>
  <si>
    <t>"sprchy" 4,55*3,275*0,06</t>
  </si>
  <si>
    <t>"odpočet tl.100mm" -3,4*1,5*0,1</t>
  </si>
  <si>
    <t>"wc" (3,275*1,45+0,9*1,7*3+3,15*1,45)*0,06</t>
  </si>
  <si>
    <t>11</t>
  </si>
  <si>
    <t>631312131</t>
  </si>
  <si>
    <t>Doplnění dosavadních mazanin betonem prostým plochy do 4 m2 tloušťky přes 80 mm, vč. pentrace</t>
  </si>
  <si>
    <t>1940736114</t>
  </si>
  <si>
    <t>Doplnění dosavadních mazanin prostým betonem  s dodáním hmot, bez potěru, plochy jednotlivě přes 1 m2 do 4 m2 a tl. přes 80 mm</t>
  </si>
  <si>
    <t>sprchy</t>
  </si>
  <si>
    <t>3,4*1,5*0,1</t>
  </si>
  <si>
    <t>12</t>
  </si>
  <si>
    <t>642944121</t>
  </si>
  <si>
    <t>Osazování ocelových zárubní dodatečné pl do 2,5 m2</t>
  </si>
  <si>
    <t>-1890064111</t>
  </si>
  <si>
    <t>Osazení ocelových dveřních zárubní lisovaných nebo z úhelníků dodatečně  s vybetonováním prahu, plochy do 2,5 m2</t>
  </si>
  <si>
    <t>wc</t>
  </si>
  <si>
    <t>"600x1970" 2</t>
  </si>
  <si>
    <t>"800x1970" 1+2</t>
  </si>
  <si>
    <t>13</t>
  </si>
  <si>
    <t>M</t>
  </si>
  <si>
    <t>55331485</t>
  </si>
  <si>
    <t>zárubeň jednokřídlá ocelová pro zdění tl stěny 110-150mm rozměru 600/1970, 2100mm</t>
  </si>
  <si>
    <t>347437423</t>
  </si>
  <si>
    <t>14</t>
  </si>
  <si>
    <t>55331487</t>
  </si>
  <si>
    <t>zárubeň jednokřídlá ocelová pro zdění tl stěny 110-150mm rozměru 800/1970, 2100mm</t>
  </si>
  <si>
    <t>-109649126</t>
  </si>
  <si>
    <t>Ostatní konstrukce a práce, bourání</t>
  </si>
  <si>
    <t>900,1-R</t>
  </si>
  <si>
    <t>Demontáž krycích mřížek nebo dvířek, vč. odvozu a likvidace</t>
  </si>
  <si>
    <t>ks</t>
  </si>
  <si>
    <t>-229056113</t>
  </si>
  <si>
    <t>16</t>
  </si>
  <si>
    <t>900,2-R</t>
  </si>
  <si>
    <t>Demontáž ventilátoru, vč. odvozu a likvidace</t>
  </si>
  <si>
    <t>1960981274</t>
  </si>
  <si>
    <t>"sprchy" 1</t>
  </si>
  <si>
    <t>17</t>
  </si>
  <si>
    <t>920,1-R</t>
  </si>
  <si>
    <t xml:space="preserve">Dodávka + montáž ventilátoru DN200 s vlhkostním čidlem, vč. zapojení </t>
  </si>
  <si>
    <t>-1150116693</t>
  </si>
  <si>
    <t>18</t>
  </si>
  <si>
    <t>920,2-R</t>
  </si>
  <si>
    <t>Dodávka + montáž krycí mřížka DN200</t>
  </si>
  <si>
    <t>1799503943</t>
  </si>
  <si>
    <t>19</t>
  </si>
  <si>
    <t>920,3-R</t>
  </si>
  <si>
    <t>Dodávka + montáž pozink revizní dvířka 300x300mm</t>
  </si>
  <si>
    <t>-96014323</t>
  </si>
  <si>
    <t>1+1</t>
  </si>
  <si>
    <t>20</t>
  </si>
  <si>
    <t>920,4-R</t>
  </si>
  <si>
    <t>Dodávka + montáž plastová revizní dvířka 300x300mm</t>
  </si>
  <si>
    <t>-49381152</t>
  </si>
  <si>
    <t>949101111</t>
  </si>
  <si>
    <t>Lešení pomocné pro objekty pozemních staveb s lešeňovou podlahou v do 1,9 m zatížení do 150 kg/m2</t>
  </si>
  <si>
    <t>-551736772</t>
  </si>
  <si>
    <t>Lešení pomocné pracovní pro objekty pozemních staveb  pro zatížení do 150 kg/m2, o výšce lešeňové podlahy do 1,9 m</t>
  </si>
  <si>
    <t>"sprchy" 4,55*3,275</t>
  </si>
  <si>
    <t>"wc" 3,275*1,45+0,9*1,7*3+3,15*1,45</t>
  </si>
  <si>
    <t>22</t>
  </si>
  <si>
    <t>950,1-R</t>
  </si>
  <si>
    <t>Náklady na ochranu okolních mistností proti poškození a pravidelný úklid dotčených prostor</t>
  </si>
  <si>
    <t>kpl</t>
  </si>
  <si>
    <t>-188965503</t>
  </si>
  <si>
    <t>23</t>
  </si>
  <si>
    <t>952901111</t>
  </si>
  <si>
    <t>Vyčištění budov bytové a občanské výstavby při výšce podlaží do 4 m</t>
  </si>
  <si>
    <t>-1748069135</t>
  </si>
  <si>
    <t>Vyčištění budov nebo objektů před předáním do užívání  budov bytové nebo občanské výstavby, světlé výšky podlaží do 4 m</t>
  </si>
  <si>
    <t>"po vybourání" 28,807</t>
  </si>
  <si>
    <t>"po realizaci" 28,807</t>
  </si>
  <si>
    <t>24</t>
  </si>
  <si>
    <t>962041314</t>
  </si>
  <si>
    <t>Bourání příček ze sklobetonu prostého tl do 120 mm</t>
  </si>
  <si>
    <t>-1013805760</t>
  </si>
  <si>
    <t>"wc" 0,8*0,4</t>
  </si>
  <si>
    <t>25</t>
  </si>
  <si>
    <t>965042131</t>
  </si>
  <si>
    <t>Bourání podkladů pod dlažby nebo mazanin betonových nebo z litého asfaltu tl do 100 mm pl do 4 m2</t>
  </si>
  <si>
    <t>-1465355699</t>
  </si>
  <si>
    <t>Bourání mazanin betonových nebo z litého asfaltu tl. do 100 mm, plochy do 4 m2</t>
  </si>
  <si>
    <t>26</t>
  </si>
  <si>
    <t>968072455</t>
  </si>
  <si>
    <t>Vybourání kovových dveřních zárubní pl do 2 m2</t>
  </si>
  <si>
    <t>1075222880</t>
  </si>
  <si>
    <t>Vybourání kovových rámů oken s křídly, dveřních zárubní, vrat, stěn, ostění nebo obkladů  dveřních zárubní, plochy do 2 m2</t>
  </si>
  <si>
    <t>"pozn:2 + WC" 0,8*1,97*(1+3)+0,6*1,97*2</t>
  </si>
  <si>
    <t>27</t>
  </si>
  <si>
    <t>978011191</t>
  </si>
  <si>
    <t>Otlučení (osekání) vnitřní vápenné nebo vápenocementové omítky stropů v rozsahu do 100 %</t>
  </si>
  <si>
    <t>1667340603</t>
  </si>
  <si>
    <t>Otlučení vápenných nebo vápenocementových omítek vnitřních ploch stropů, v rozsahu přes 50 do 100 %</t>
  </si>
  <si>
    <t>"wc" 4,55*3,275</t>
  </si>
  <si>
    <t>28</t>
  </si>
  <si>
    <t>978013191</t>
  </si>
  <si>
    <t>Otlučení (osekání) vnitřní vápenné nebo vápenocementové omítky stěn v rozsahu do 100 %</t>
  </si>
  <si>
    <t>-301610628</t>
  </si>
  <si>
    <t>Otlučení vápenných nebo vápenocementových omítek vnitřních ploch stěn s vyškrabáním spar, s očištěním zdiva, v rozsahu přes 50 do 100 %</t>
  </si>
  <si>
    <t>vč. pod keramickým obkladem</t>
  </si>
  <si>
    <t>"sprchy" 2*(4,55+3,275)*3-0,6*1,2*2-1*1,2-0,9*1,97+(1,5+1,5+0,15)*3</t>
  </si>
  <si>
    <t>"wc" 2*(3,275+1,45)*3-0,8*1,97*3-1*1,2-3,275*0,7</t>
  </si>
  <si>
    <t>2*(0,9+1,7)*3*3-0,6*1,2*3-0,6*1,97*2-0,8*1,97-(0,9-0,9-0,9+1,7+1,7+1,7)*0,7</t>
  </si>
  <si>
    <t>2*(3,15+1,45)*3-0,8*1,97*2-0,6*1,97*2-(3,1+1,45)*0,7</t>
  </si>
  <si>
    <t>997</t>
  </si>
  <si>
    <t>Přesun sutě</t>
  </si>
  <si>
    <t>29</t>
  </si>
  <si>
    <t>997013212</t>
  </si>
  <si>
    <t>Vnitrostaveništní doprava suti a vybouraných hmot pro budovy v do 9 m ručně</t>
  </si>
  <si>
    <t>t</t>
  </si>
  <si>
    <t>CS ÚRS 2019 02</t>
  </si>
  <si>
    <t>221539261</t>
  </si>
  <si>
    <t>Vnitrostaveništní doprava suti a vybouraných hmot  vodorovně do 50 m svisle ručně pro budovy a haly výšky přes 6 do 9 m</t>
  </si>
  <si>
    <t>30</t>
  </si>
  <si>
    <t>997013509</t>
  </si>
  <si>
    <t>Příplatek k odvozu suti a vybouraných hmot na skládku ZKD 1 km přes 1 km</t>
  </si>
  <si>
    <t>2016868568</t>
  </si>
  <si>
    <t>Odvoz suti a vybouraných hmot na skládku nebo meziskládku  se složením, na vzdálenost Příplatek k ceně za každý další i započatý 1 km přes 1 km</t>
  </si>
  <si>
    <t>19,979*9 'Přepočtené koeficientem množství</t>
  </si>
  <si>
    <t>31</t>
  </si>
  <si>
    <t>997013511</t>
  </si>
  <si>
    <t>Odvoz suti a vybouraných hmot z meziskládky na skládku do 1 km s naložením a se složením</t>
  </si>
  <si>
    <t>2059543624</t>
  </si>
  <si>
    <t>Odvoz suti a vybouraných hmot z meziskládky na skládku  s naložením a se složením, na vzdálenost do 1 km</t>
  </si>
  <si>
    <t>32</t>
  </si>
  <si>
    <t>997013831</t>
  </si>
  <si>
    <t>Poplatek za uložení na skládce (skládkovné) stavebního odpadu směsného kód odpadu 170 904</t>
  </si>
  <si>
    <t>-948211436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</si>
  <si>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</si>
  <si>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</si>
  <si>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</si>
  <si>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33</t>
  </si>
  <si>
    <t>998011002</t>
  </si>
  <si>
    <t>Přesun hmot pro budovy zděné v do 12 m</t>
  </si>
  <si>
    <t>613320715</t>
  </si>
  <si>
    <t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</si>
  <si>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</si>
  <si>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</si>
  <si>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725</t>
  </si>
  <si>
    <t>Zdravotechnika - zařizovací předměty</t>
  </si>
  <si>
    <t>34</t>
  </si>
  <si>
    <t>725900952</t>
  </si>
  <si>
    <t>Přišroubování doplňků koupelen</t>
  </si>
  <si>
    <t>-1724300455</t>
  </si>
  <si>
    <t xml:space="preserve">Opravy ostatního zařízení  upevnění doplňkového zařízení (např. mýdlenka, sušák) přišroubováním </t>
  </si>
  <si>
    <t>3+2+5+2+3</t>
  </si>
  <si>
    <t>35</t>
  </si>
  <si>
    <t>55431092</t>
  </si>
  <si>
    <t>zásobník toaletních papírů komaxit bílý D 310mm</t>
  </si>
  <si>
    <t>-951709277</t>
  </si>
  <si>
    <t>36</t>
  </si>
  <si>
    <t>55431086</t>
  </si>
  <si>
    <t>zásobník papírových ručníků skládaných komaxit bílý</t>
  </si>
  <si>
    <t>844558851</t>
  </si>
  <si>
    <t>37</t>
  </si>
  <si>
    <t>55431099</t>
  </si>
  <si>
    <t>dávkovač tekutého mýdla bílý 0,35L</t>
  </si>
  <si>
    <t>-241874830</t>
  </si>
  <si>
    <t>38</t>
  </si>
  <si>
    <t>55431083</t>
  </si>
  <si>
    <t>koš odpadkový drátěný závěsný komaxit 350x290x190mm</t>
  </si>
  <si>
    <t>1932568437</t>
  </si>
  <si>
    <t>39</t>
  </si>
  <si>
    <t>5543100</t>
  </si>
  <si>
    <t>držák na WC štětku + stětka</t>
  </si>
  <si>
    <t>-1549553147</t>
  </si>
  <si>
    <t>726</t>
  </si>
  <si>
    <t>Zdravotechnika - předstěnové instalace</t>
  </si>
  <si>
    <t>40</t>
  </si>
  <si>
    <t>726131041.GBT</t>
  </si>
  <si>
    <t>Instalační předstěna Geberit Duofix pro klozet závěsný v 1120 mm s ovládáním zepředu do lehkých stěn s kovovou kcí</t>
  </si>
  <si>
    <t>soubor</t>
  </si>
  <si>
    <t>-2072883557</t>
  </si>
  <si>
    <t>závěsné wc</t>
  </si>
  <si>
    <t>41</t>
  </si>
  <si>
    <t>998726111</t>
  </si>
  <si>
    <t>Přesun hmot tonážní pro instalační prefabrikáty v objektech v do 6 m</t>
  </si>
  <si>
    <t>-558533497</t>
  </si>
  <si>
    <t>Přesun hmot pro instalační prefabrikáty  stanovený z hmotnosti přesunovaného materiálu vodorovná dopravní vzdálenost do 50 m v objektech výšky do 6 m</t>
  </si>
  <si>
    <t>743</t>
  </si>
  <si>
    <t>Elektromontáže - hrubá montáž</t>
  </si>
  <si>
    <t>42</t>
  </si>
  <si>
    <t>743,1-R</t>
  </si>
  <si>
    <t>Dodávka + montáž elektroinstalce, vč. stavební výpomoci</t>
  </si>
  <si>
    <t>1498668528</t>
  </si>
  <si>
    <t xml:space="preserve">Dodávka + montáž elektroinstalce
Vnitřní úprava elektroinstalace je na žádost investora řešena jako kompletizovaná položka. Ve výkaze výměr a rozpočtu je uvedena jako jedna kompletní položka s fixně stanovenou částkou.
Položka zahrnuje všechny demontáže, montáže a materiál související s opravou sociálního zázemí.
Jedná se zejména o
- kompletní demontáž elektroinstalace v dotčených prostorách až k napojovacímu bodu (bude vyspecifikován v rámci výběrového řízení, resp. při prohlídce stavby v rámci VŘ)
- dodávka nové elektroinstalace vč. jištění
- dodávka finálních prvků (zásuvky, vypínače, ventilátoru, čidel)
- dodávka svítidel. Svítidla budou spínána pomocí pohybových čidel s časovačem (rastrová svítidla zapuštěná v místnostech s  podhledem, přisazená v místnostech bez kazetového podhledu).
V každé místnosti (sprch a wc budou použity vždy 2ks svítidel 600/600 s LED technoligii o výkonu min.40W – barevnost určí zástupce investora při realizaci) celkem tedy 3*2=6ks (600/600). 
- elektro připravenost pro zařizovací předměty 
Krytí (IPxx) jednotlivých prvků dle účelu jednotlivých místností
Součástí dodávky budou veškeré zkoušky a závěrečná revize.
</t>
  </si>
  <si>
    <t>763</t>
  </si>
  <si>
    <t>Konstrukce suché výstavby</t>
  </si>
  <si>
    <t>43</t>
  </si>
  <si>
    <t>763121471</t>
  </si>
  <si>
    <t>SDK stěna předsazená tl 80 mm profil CW+UW 50 desky 2xDFH2 15 bez izolace EI 60</t>
  </si>
  <si>
    <t>289010565</t>
  </si>
  <si>
    <t>Stěna předsazená ze sádrokartonových desek s nosnou konstrukcí z ocelových profilů CW, UW dvojitě opláštěná deskami protipožárními impregnovanými DFH2 tl. 2 x 15 mm bez izolace, EI 60, stěna tl. 80 mm, profil 50</t>
  </si>
  <si>
    <t>izolační předstěna wc</t>
  </si>
  <si>
    <t>0,9*1,35*2</t>
  </si>
  <si>
    <t>44</t>
  </si>
  <si>
    <t>763131451</t>
  </si>
  <si>
    <t>SDK podhled deska 1xH2 12,5 bez izolace dvouvrstvá spodní kce profil CD+UD</t>
  </si>
  <si>
    <t>765260869</t>
  </si>
  <si>
    <t>Podhled ze sádrokartonových desek  dvouvrstvá zavěšená spodní konstrukce z ocelových profilů CD, UD jednoduše opláštěná deskou impregnovanou H2, tl. 12,5 mm, bez izolace</t>
  </si>
  <si>
    <t>4,55*3,275</t>
  </si>
  <si>
    <t>45</t>
  </si>
  <si>
    <t>763135102</t>
  </si>
  <si>
    <t>Montáž SDK kazetového podhledu z kazet 600x600 mm na zavěšenou polozapuštěnou nosnou konstrukci</t>
  </si>
  <si>
    <t>1735060882</t>
  </si>
  <si>
    <t>Montáž sádrokartonového podhledu kazetového demontovatelného, velikosti kazet 600x600 mm včetně zavěšené nosné konstrukce polozapuštěné</t>
  </si>
  <si>
    <t>46</t>
  </si>
  <si>
    <t>59030575</t>
  </si>
  <si>
    <t>podhled kazetový děrovaný kruh 6,5mm, polozapuštěný rastr tl 10mm 600x600mm</t>
  </si>
  <si>
    <t>-960049719</t>
  </si>
  <si>
    <t>47</t>
  </si>
  <si>
    <t>998763301</t>
  </si>
  <si>
    <t>Přesun hmot tonážní pro sádrokartonové konstrukce v objektech v do 6 m</t>
  </si>
  <si>
    <t>1453803857</t>
  </si>
  <si>
    <t>Přesun hmot pro konstrukce montované z desek  sádrokartonových, sádrovláknitých, cementovláknitých nebo cementových stanovený z hmotnosti přesunovaného materiálu vodorovná dopravní vzdálenost do 50 m v objektech výšky do 6 m</t>
  </si>
  <si>
    <t>766</t>
  </si>
  <si>
    <t>Konstrukce truhlářské</t>
  </si>
  <si>
    <t>48</t>
  </si>
  <si>
    <t>766,1-R</t>
  </si>
  <si>
    <t>Repase stávajících dřevěných dveří 800x1970mm, vč. kování a závěsů, povrch dveří opatřen novým lakem, vč. přípravy povrchů</t>
  </si>
  <si>
    <t>277622203</t>
  </si>
  <si>
    <t>"wc stup z chodby" 1</t>
  </si>
  <si>
    <t>49</t>
  </si>
  <si>
    <t>766441811</t>
  </si>
  <si>
    <t>Demontáž parapetních desek dřevěných nebo plastových šířky do 30 cm délky do 1,0 m</t>
  </si>
  <si>
    <t>580508845</t>
  </si>
  <si>
    <t>Demontáž parapetních desek dřevěných nebo plastových šířky do 300 mm délky do 1 m</t>
  </si>
  <si>
    <t>"sprchy" 3</t>
  </si>
  <si>
    <t>"wc" 4</t>
  </si>
  <si>
    <t>50</t>
  </si>
  <si>
    <t>766660001</t>
  </si>
  <si>
    <t>Montáž dveřních křídel otvíravých jednokřídlových š do 0,8 m do ocelové zárubně</t>
  </si>
  <si>
    <t>353063324</t>
  </si>
  <si>
    <t>Montáž dveřních křídel dřevěných nebo plastových otevíravých do ocelové zárubně povrchově upravených jednokřídlových, šířky do 800 mm</t>
  </si>
  <si>
    <t>2+2</t>
  </si>
  <si>
    <t>51</t>
  </si>
  <si>
    <t>611,1-R</t>
  </si>
  <si>
    <t>dveře dřevěné vnitřní hladké plné 1křídlé 600x1970mm, vč. kování klika/klika, wc zámku</t>
  </si>
  <si>
    <t>508517211</t>
  </si>
  <si>
    <t>52</t>
  </si>
  <si>
    <t>611,2-R</t>
  </si>
  <si>
    <t>dveře dřevěné vnitřní hladké plné 1křídlé 800x1970mm, vč. kování klika/klika, FAB zámku a tabulkami zančícími účel místnosti</t>
  </si>
  <si>
    <t>2120031884</t>
  </si>
  <si>
    <t>53</t>
  </si>
  <si>
    <t>766691914</t>
  </si>
  <si>
    <t>Vyvěšení nebo zavěšení dřevěných křídel dveří pl do 2 m2</t>
  </si>
  <si>
    <t>1619581282</t>
  </si>
  <si>
    <t>Ostatní práce  vyvěšení nebo zavěšení křídel s případným uložením a opětovným zavěšením po provedení stavebních změn dřevěných dveřních, plochy do 2 m2</t>
  </si>
  <si>
    <t>vyvěšení</t>
  </si>
  <si>
    <t>"wc" 4+2</t>
  </si>
  <si>
    <t>zavěšení</t>
  </si>
  <si>
    <t>"sprchy, repase" 1</t>
  </si>
  <si>
    <t>"wc, vstupní z chodby, repase" 1</t>
  </si>
  <si>
    <t>"wc ostatní" v rámci montáže nových dveří</t>
  </si>
  <si>
    <t>54</t>
  </si>
  <si>
    <t>998766101</t>
  </si>
  <si>
    <t>Přesun hmot tonážní pro konstrukce truhlářské v objektech v do 6 m</t>
  </si>
  <si>
    <t>612227744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</si>
  <si>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</si>
  <si>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</si>
  <si>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</si>
  <si>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55</t>
  </si>
  <si>
    <t>767,1-R</t>
  </si>
  <si>
    <t>Dodávka + montáž vstupní dveře hliníkové 800x1970mm vč. systémové zárubně, zateplené, bezpečnnostní kování klika/ koule, zámek</t>
  </si>
  <si>
    <t>-1060856282</t>
  </si>
  <si>
    <t>P</t>
  </si>
  <si>
    <t>Poznámka k položce:_x000D_
přesný typ a odstín bude upřesněn investorem v rámci stavby</t>
  </si>
  <si>
    <t>"vstup do wc z exteriéru" 1</t>
  </si>
  <si>
    <t>771</t>
  </si>
  <si>
    <t>Podlahy z dlaždic</t>
  </si>
  <si>
    <t>56</t>
  </si>
  <si>
    <t>771121011</t>
  </si>
  <si>
    <t>Nátěr penetrační na podlahu</t>
  </si>
  <si>
    <t>1570690350</t>
  </si>
  <si>
    <t>Příprava podkladu před provedením dlažby nátěr penetrační na podlahu</t>
  </si>
  <si>
    <t>57</t>
  </si>
  <si>
    <t>771151014</t>
  </si>
  <si>
    <t>-1088464886</t>
  </si>
  <si>
    <t>58</t>
  </si>
  <si>
    <t>771571810</t>
  </si>
  <si>
    <t>Demontáž podlah z dlaždic keramických kladených do malty</t>
  </si>
  <si>
    <t>1974853360</t>
  </si>
  <si>
    <t>59</t>
  </si>
  <si>
    <t>771574113</t>
  </si>
  <si>
    <t>Montáž podlah keramických hladkých lepených flexibilním lepidlem do 19 ks/m2</t>
  </si>
  <si>
    <t>-2029557604</t>
  </si>
  <si>
    <t>Montáž podlah z dlaždic keramických lepených flexibilním lepidlem maloformátových hladkých přes 12 do 19 ks/m2</t>
  </si>
  <si>
    <t>60</t>
  </si>
  <si>
    <t>59761200</t>
  </si>
  <si>
    <t>dlaždice keramické tl.9mm, barevný odstín dle investora, protiskluzové min R10</t>
  </si>
  <si>
    <t>668253927</t>
  </si>
  <si>
    <t>28,807</t>
  </si>
  <si>
    <t>"sprcha" -3,4*1,5</t>
  </si>
  <si>
    <t>23,707*1,1 'Přepočtené koeficientem množství</t>
  </si>
  <si>
    <t>61</t>
  </si>
  <si>
    <t>59761201</t>
  </si>
  <si>
    <t>dlaždice keramické tl.9mm, barevný odstín dle investora, protiskluzové min R11</t>
  </si>
  <si>
    <t>-236876369</t>
  </si>
  <si>
    <t>"sprcha" 3,4*1,5</t>
  </si>
  <si>
    <t>5,1*1,1 'Přepočtené koeficientem množství</t>
  </si>
  <si>
    <t>62</t>
  </si>
  <si>
    <t>771577111</t>
  </si>
  <si>
    <t>Příplatek k montáži podlah keramických lepených flexibilním lepidlem za plochu do 5 m2</t>
  </si>
  <si>
    <t>-1603776304</t>
  </si>
  <si>
    <t>Montáž podlah z dlaždic keramických lepených flexibilním lepidlem Příplatek k cenám za plochu do 5 m2 jednotlivě</t>
  </si>
  <si>
    <t>63</t>
  </si>
  <si>
    <t>771577114</t>
  </si>
  <si>
    <t>Příplatek k montáži podlah keramických lepených flexibilním lepidlem za spárování tmelem dvousložkovým</t>
  </si>
  <si>
    <t>-1464035147</t>
  </si>
  <si>
    <t>Montáž podlah z dlaždic keramických lepených flexibilním lepidlem Příplatek k cenám za dvousložkový spárovací tmel</t>
  </si>
  <si>
    <t>64</t>
  </si>
  <si>
    <t>771591112</t>
  </si>
  <si>
    <t>Izolace pod dlažbu nátěrem nebo stěrkou ve dvou vrstvách</t>
  </si>
  <si>
    <t>1980421403</t>
  </si>
  <si>
    <t>Izolace podlahy pod dlažbu nátěrem nebo stěrkou ve dvou vrstvách</t>
  </si>
  <si>
    <t>65</t>
  </si>
  <si>
    <t>998771101</t>
  </si>
  <si>
    <t>Přesun hmot tonážní pro podlahy z dlaždic v objektech v do 6 m</t>
  </si>
  <si>
    <t>-1617762918</t>
  </si>
  <si>
    <t>Přesun hmot pro podlahy z dlaždic stanovený z hmotnosti přesunovaného materiálu vodorovná dopravní vzdálenost do 50 m v objektech výšky do 6 m</t>
  </si>
  <si>
    <t>781</t>
  </si>
  <si>
    <t>Dokončovací práce - obklady</t>
  </si>
  <si>
    <t>66</t>
  </si>
  <si>
    <t>781121011</t>
  </si>
  <si>
    <t>Nátěr penetrační na stěnu</t>
  </si>
  <si>
    <t>675879549</t>
  </si>
  <si>
    <t>Příprava podkladu před provedením obkladu nátěr penetrační na stěnu</t>
  </si>
  <si>
    <t>67</t>
  </si>
  <si>
    <t>781131112</t>
  </si>
  <si>
    <t>Izolace pod obklad nátěrem nebo stěrkou ve dvou vrstvách</t>
  </si>
  <si>
    <t>875772023</t>
  </si>
  <si>
    <t>Izolace stěny pod obklad izolace nátěrem nebo stěrkou ve dvou vrstvách</t>
  </si>
  <si>
    <t>"sprchy" (1,5+3,4+1,5)*2,1</t>
  </si>
  <si>
    <t>"umyvadla" 4,55*2,1-0,6*0,8*0,75*2-1*0,75</t>
  </si>
  <si>
    <t>"ostatní" (1,775+3,275-0,9)*0,3</t>
  </si>
  <si>
    <t>2*(3,275+1,45)*0,3-0,8*0,3+1,5*(2,1-0,3)</t>
  </si>
  <si>
    <t>2*(0,9+1,7)*0,3*3-0,8*0,3-0,6*0,3*2</t>
  </si>
  <si>
    <t>2*(3,15+1,45)*0,3-0,8*0,3*2-0,6*0,3*2</t>
  </si>
  <si>
    <t>68</t>
  </si>
  <si>
    <t>781131264</t>
  </si>
  <si>
    <t>Izolace pod obklad těsnícími pásy mezi podlahou a stěnou</t>
  </si>
  <si>
    <t>m</t>
  </si>
  <si>
    <t>-2006962427</t>
  </si>
  <si>
    <t>Izolace stěny pod obklad izolace těsnícími izolačními pásy mezi podlahou a stěnu</t>
  </si>
  <si>
    <t>"sprchy" 2*(4,55+3,275)+(1,5+0,15+1,5)</t>
  </si>
  <si>
    <t>"wc" 2*(3,275+1,45)</t>
  </si>
  <si>
    <t>2*(0,9+1,7)*3</t>
  </si>
  <si>
    <t>2*(3,15+1,45)</t>
  </si>
  <si>
    <t>69</t>
  </si>
  <si>
    <t>781471810</t>
  </si>
  <si>
    <t>Demontáž obkladů z obkladaček keramických kladených do malty</t>
  </si>
  <si>
    <t>-2146248703</t>
  </si>
  <si>
    <t>Demontáž obkladů z dlaždic keramických kladených do malty</t>
  </si>
  <si>
    <t>"sprchy" 2*(4,55+3,275)*2,2-0,6*0,8*2-1*0,8-0,9*1,97+(1,5+1,5+0,15)*2,2</t>
  </si>
  <si>
    <t>"wc" 2*(3,275+1,45)*2,2-0,8*1,97*3-1*0,8</t>
  </si>
  <si>
    <t>2*(0,9+1,7)*2,3*3-0,6*0,8*3-0,6*1,97*2-0,8*1,97</t>
  </si>
  <si>
    <t>2*(3,15+1,45)*2,3-0,8*1,97*2-0,6*1,97*2</t>
  </si>
  <si>
    <t>70</t>
  </si>
  <si>
    <t>781474112</t>
  </si>
  <si>
    <t>Montáž obkladů vnitřních keramických hladkých do 12 ks/m2 lepených flexibilním lepidlemvč. zatěsnění silikonovým popř. akrylátovým tmelem (kouty, horní hrany na přechodu obklad omítka..)</t>
  </si>
  <si>
    <t>1686307119</t>
  </si>
  <si>
    <t>Montáž obkladů vnitřních stěn z dlaždic keramických lepených flexibilním lepidlem maloformátových hladkých přes 9 do 12 ks/m2</t>
  </si>
  <si>
    <t>viz osekání + 10% ostění, vnitřní parpapety + horní plochy příček, které nejsou do stropu</t>
  </si>
  <si>
    <t>99,223*1,1</t>
  </si>
  <si>
    <t>71</t>
  </si>
  <si>
    <t>59761000</t>
  </si>
  <si>
    <t>1546571919</t>
  </si>
  <si>
    <t>109,145*1,1 'Přepočtené koeficientem množství</t>
  </si>
  <si>
    <t>72</t>
  </si>
  <si>
    <t>781477111</t>
  </si>
  <si>
    <t>Příplatek k montáži obkladů vnitřních keramických hladkých za plochu do 10 m2</t>
  </si>
  <si>
    <t>422813061</t>
  </si>
  <si>
    <t>Montáž obkladů vnitřních stěn z dlaždic keramických Příplatek k cenám za plochu do 10 m2 jednotlivě</t>
  </si>
  <si>
    <t>73</t>
  </si>
  <si>
    <t>781477114</t>
  </si>
  <si>
    <t>Příplatek k montáži obkladů vnitřních keramických hladkých za spárování tmelem dvousložkovým</t>
  </si>
  <si>
    <t>-209539280</t>
  </si>
  <si>
    <t>Montáž obkladů vnitřních stěn z dlaždic keramických Příplatek k cenám za dvousložkový spárovací tmel</t>
  </si>
  <si>
    <t>74</t>
  </si>
  <si>
    <t>781491021</t>
  </si>
  <si>
    <t>Montáž zrcadel plochy do 1 m2 lepených silikonovým tmelem na keramický obklad</t>
  </si>
  <si>
    <t>-1739515560</t>
  </si>
  <si>
    <t>Montáž zrcadel lepených silikonovým tmelem na keramický obklad, plochy do 1 m2</t>
  </si>
  <si>
    <t>0,4*0,6*2</t>
  </si>
  <si>
    <t>75</t>
  </si>
  <si>
    <t>63465124</t>
  </si>
  <si>
    <t>zrcadlo nemontované čiré tl 4mm max rozměr 3210x2250mm</t>
  </si>
  <si>
    <t>-1796871221</t>
  </si>
  <si>
    <t>0,48*1,1 'Přepočtené koeficientem množství</t>
  </si>
  <si>
    <t>76</t>
  </si>
  <si>
    <t>998781101</t>
  </si>
  <si>
    <t>Přesun hmot tonážní pro obklady keramické v objektech v do 6 m</t>
  </si>
  <si>
    <t>-1551298271</t>
  </si>
  <si>
    <t>Přesun hmot pro obklady keramické  stanovený z hmotnosti přesunovaného materiálu vodorovná dopravní vzdálenost do 50 m v objektech výšky do 6 m</t>
  </si>
  <si>
    <t>783</t>
  </si>
  <si>
    <t>Dokončovací práce - nátěry</t>
  </si>
  <si>
    <t>77</t>
  </si>
  <si>
    <t>783314101</t>
  </si>
  <si>
    <t>Základní jednonásobný syntetický nátěr zámečnických konstrukcí</t>
  </si>
  <si>
    <t>-1955560937</t>
  </si>
  <si>
    <t>Základní nátěr zámečnických konstrukcí jednonásobný syntetický</t>
  </si>
  <si>
    <t>nové zárubně</t>
  </si>
  <si>
    <t>"wc" 2*5</t>
  </si>
  <si>
    <t>"repase stávající sprchy" 2*1</t>
  </si>
  <si>
    <t>78</t>
  </si>
  <si>
    <t>783317101</t>
  </si>
  <si>
    <t>Krycí jednonásobný syntetický standardní nátěr zámečnických konstrukcí</t>
  </si>
  <si>
    <t>-1253533884</t>
  </si>
  <si>
    <t>Krycí nátěr (email) zámečnických konstrukcí jednonásobný syntetický standardní</t>
  </si>
  <si>
    <t>Poznámka k položce:_x000D_
barevný odstín určí investor</t>
  </si>
  <si>
    <t>784</t>
  </si>
  <si>
    <t>Dokončovací práce - malby a tapety</t>
  </si>
  <si>
    <t>79</t>
  </si>
  <si>
    <t>784181121</t>
  </si>
  <si>
    <t>Hloubková jednonásobná bezbarvá penetrace podkladu v místnostech výšky do 3,80 m</t>
  </si>
  <si>
    <t>-1732473248</t>
  </si>
  <si>
    <t>Penetrace podkladu jednonásobná hloubková akrylátová bezbarvá v místnostech výšky do 3,80 m</t>
  </si>
  <si>
    <t>"viz sádrová omítka" 32,513</t>
  </si>
  <si>
    <t>"viz SKD podhled" 14,901</t>
  </si>
  <si>
    <t>80</t>
  </si>
  <si>
    <t>784221101</t>
  </si>
  <si>
    <t>Trojnásobné bílé malby ze směsí za sucha dobře otěruvzdorných v místnostech do 3,80 m</t>
  </si>
  <si>
    <t>1108117663</t>
  </si>
  <si>
    <t>Malby z malířských směsí otěruvzdorných za sucha trojnásobné, bílé za sucha otěruvzdorné dobře v místnostech výšky do 3,80 m</t>
  </si>
  <si>
    <t>HZS</t>
  </si>
  <si>
    <t>Hodinové zúčtovací sazby</t>
  </si>
  <si>
    <t>81</t>
  </si>
  <si>
    <t>HZS2492</t>
  </si>
  <si>
    <t>Hodinová zúčtovací sazba pomocný dělník PSV</t>
  </si>
  <si>
    <t>hod</t>
  </si>
  <si>
    <t>512</t>
  </si>
  <si>
    <t>-341585375</t>
  </si>
  <si>
    <t>Hodinové zúčtovací sazby profesí PSV  zednické výpomoci a pomocné práce PSV pomocný dělník PSV</t>
  </si>
  <si>
    <t>demontáže neobsažené v položkách- dmtž  vnitřního vybavení (dávkovače mýdla, držáky atd.)</t>
  </si>
  <si>
    <t>002 - Zdravotně technická instalace</t>
  </si>
  <si>
    <t xml:space="preserve">    721 - Zdravotechnika - vnitřní kanalizace</t>
  </si>
  <si>
    <t xml:space="preserve">    722 - Zdravotechnika - vnitřní vodovod</t>
  </si>
  <si>
    <t xml:space="preserve">    734 - Ústřední vytápění - armatury</t>
  </si>
  <si>
    <t xml:space="preserve">    735 - Ústřední vytápění - otopná tělesa</t>
  </si>
  <si>
    <t>612325121</t>
  </si>
  <si>
    <t>Vápenocementová štuková omítka rýh ve stěnách šířky do 150 mm</t>
  </si>
  <si>
    <t>-855614170</t>
  </si>
  <si>
    <t>Vápenocementová omítka rýh štuková ve stěnách, šířky rýhy do 150 mm</t>
  </si>
  <si>
    <t>"po rozovdech vody" 50*0,07</t>
  </si>
  <si>
    <t>"po rozvodech kanalizace" 32*0,15</t>
  </si>
  <si>
    <t>Stavební výpomoci jinde neuvedené</t>
  </si>
  <si>
    <t>387067319</t>
  </si>
  <si>
    <t>974031132</t>
  </si>
  <si>
    <t>Vysekání rýh ve zdivu cihelném hl do 50 mm š do 70 mm</t>
  </si>
  <si>
    <t>-1439536477</t>
  </si>
  <si>
    <t>Vysekání rýh ve zdivu cihelném na maltu vápennou nebo vápenocementovou  do hl. 50 mm a šířky do 70 mm</t>
  </si>
  <si>
    <t>974031134</t>
  </si>
  <si>
    <t>Vysekání rýh ve zdivu cihelném hl do 50 mm š do 150 mm</t>
  </si>
  <si>
    <t>-1268297400</t>
  </si>
  <si>
    <t>Vysekání rýh ve zdivu cihelném na maltu vápennou nebo vápenocementovou  do hl. 50 mm a šířky do 150 mm</t>
  </si>
  <si>
    <t>997013211</t>
  </si>
  <si>
    <t>Vnitrostaveništní doprava suti a vybouraných hmot pro budovy v do 6 m ručně</t>
  </si>
  <si>
    <t>-1576990052</t>
  </si>
  <si>
    <t>Vnitrostaveništní doprava suti a vybouraných hmot  vodorovně do 50 m svisle ručně pro budovy a haly výšky do 6 m</t>
  </si>
  <si>
    <t>-819471309</t>
  </si>
  <si>
    <t>0,311*9 'Přepočtené koeficientem množství</t>
  </si>
  <si>
    <t>559323416</t>
  </si>
  <si>
    <t>997013871</t>
  </si>
  <si>
    <t>Poplatek za uložení stavebního odpadu na recyklační skládce (skládkovné) směsného stavebního a demoličního kód odpadu  17 09 04</t>
  </si>
  <si>
    <t>1263514535</t>
  </si>
  <si>
    <t>Poplatek za uložení stavebního odpadu na recyklační skládce (skládkovné) směsného stavebního a demoličního zatříděného do Katalogu odpadů pod kódem 17 09 04</t>
  </si>
  <si>
    <t>998011001</t>
  </si>
  <si>
    <t>Přesun hmot pro budovy zděné v do 6 m</t>
  </si>
  <si>
    <t>-165729588</t>
  </si>
  <si>
    <t>Přesun hmot pro budovy občanské výstavby, bydlení, výrobu a služby  s nosnou svislou konstrukcí zděnou z cihel, tvárnic nebo kamene vodorovná dopravní vzdálenost do 100 m pro budovy výšky do 6 m</t>
  </si>
  <si>
    <t>721</t>
  </si>
  <si>
    <t>Zdravotechnika - vnitřní kanalizace</t>
  </si>
  <si>
    <t>721,1-R</t>
  </si>
  <si>
    <t>Napojení na stávající kanalizační  potrubí - kompletní dodávka+montáž napojení</t>
  </si>
  <si>
    <t>-368872819</t>
  </si>
  <si>
    <t>721,2-R</t>
  </si>
  <si>
    <t>Demontáž stávajícího kanalizačního potrubí, vč. tvarovek, vč. odvozu a likvidace</t>
  </si>
  <si>
    <t>-1242003251</t>
  </si>
  <si>
    <t>721174042</t>
  </si>
  <si>
    <t>Potrubí kanalizační z PP připojovací DN 40</t>
  </si>
  <si>
    <t>50856511</t>
  </si>
  <si>
    <t>Potrubí z trub polypropylenových připojovací DN 40</t>
  </si>
  <si>
    <t>721174043</t>
  </si>
  <si>
    <t>Potrubí kanalizační z PP připojovací DN 50</t>
  </si>
  <si>
    <t>815593368</t>
  </si>
  <si>
    <t>Potrubí z trub polypropylenových připojovací DN 50</t>
  </si>
  <si>
    <t>721174044</t>
  </si>
  <si>
    <t>Potrubí kanalizační z PP připojovací DN 75</t>
  </si>
  <si>
    <t>29461005</t>
  </si>
  <si>
    <t>Potrubí z trub polypropylenových připojovací DN 75</t>
  </si>
  <si>
    <t>721174045</t>
  </si>
  <si>
    <t>Potrubí kanalizační z PP připojovací DN 110</t>
  </si>
  <si>
    <t>1180223178</t>
  </si>
  <si>
    <t>Potrubí z trub polypropylenových připojovací DN 110</t>
  </si>
  <si>
    <t>721210818</t>
  </si>
  <si>
    <t>Demontáž vpustí vsprchových do DN 100, vč. zápachové uzávěrky</t>
  </si>
  <si>
    <t>998040610</t>
  </si>
  <si>
    <t>Demontáž kanalizačního příslušenství  vpustí vanových DN 100</t>
  </si>
  <si>
    <t>721211422</t>
  </si>
  <si>
    <t>Podlahová vpusť se svislým odtokem DN 110, vtoková mřížka z nerezi, vč. přídavné zápachové uzávěrky těsné proti zápachu i po vyschnutí zápachové uzávěrky</t>
  </si>
  <si>
    <t>-1741593410</t>
  </si>
  <si>
    <t>Podlahové vpusti se svislým odtokem DN 50/75/110 mřížka nerez 138x138</t>
  </si>
  <si>
    <t>722181242</t>
  </si>
  <si>
    <t>Ochrana kanalizačního potrubí přilepenými termoizolačními trubicemi z PE tl do 20 mm DN do 45 mm</t>
  </si>
  <si>
    <t>-1815066113</t>
  </si>
  <si>
    <t>Ochrana potrubí  termoizolačními trubicemi z pěnového polyetylenu PE přilepenými v příčných a podélných spojích, tloušťky izolace přes 13 do 20 mm, vnitřního průměru izolace DN přes 22 do 45 mm</t>
  </si>
  <si>
    <t>722181243</t>
  </si>
  <si>
    <t>Ochrana kanalizačního potrubí přilepenými termoizolačními trubicemi z PE tl do 20 mm DN do 63 mm</t>
  </si>
  <si>
    <t>872962338</t>
  </si>
  <si>
    <t>Ochrana potrubí  termoizolačními trubicemi z pěnového polyetylenu PE přilepenými v příčných a podélných spojích, tloušťky izolace přes 13 do 20 mm, vnitřního průměru izolace DN přes 45 do 63 mm</t>
  </si>
  <si>
    <t>722181244</t>
  </si>
  <si>
    <t>Ochrana kanalizačního potrubí přilepenými termoizolačními trubicemi z PE tl do 20 mm DN do 89 mm</t>
  </si>
  <si>
    <t>-1590861616</t>
  </si>
  <si>
    <t>Ochrana potrubí  termoizolačními trubicemi z pěnového polyetylenu PE přilepenými v příčných a podélných spojích, tloušťky izolace přes 13 do 20 mm, vnitřního průměru izolace DN přes 63 do 89 mm</t>
  </si>
  <si>
    <t>722181255</t>
  </si>
  <si>
    <t>Ochrana kanalizačního potrubí přilepenými termoizolačními trubicemi z PE tl do 30 mm DN do 110 mm</t>
  </si>
  <si>
    <t>-1381535836</t>
  </si>
  <si>
    <t>Ochrana potrubí  termoizolačními trubicemi z pěnového polyetylenu PE přilepenými v příčných a podélných spojích, tloušťky izolace přes 20 do 30 mm, vnitřního průměru izolace DN přes 89 do 110 mm</t>
  </si>
  <si>
    <t>721290111</t>
  </si>
  <si>
    <t>Zkouška těsnosti potrubí kanalizace vodou do DN 125</t>
  </si>
  <si>
    <t>635083452</t>
  </si>
  <si>
    <t>Zkouška těsnosti kanalizace  v objektech vodou do DN 125</t>
  </si>
  <si>
    <t>998721101</t>
  </si>
  <si>
    <t>Přesun hmot tonážní pro vnitřní kanalizace v objektech v do 6 m</t>
  </si>
  <si>
    <t>280991611</t>
  </si>
  <si>
    <t>Přesun hmot pro vnitřní kanalizace  stanovený z hmotnosti přesunovaného materiálu vodorovná dopravní vzdálenost do 50 m v objektech výšky do 6 m</t>
  </si>
  <si>
    <t>722</t>
  </si>
  <si>
    <t>Zdravotechnika - vnitřní vodovod</t>
  </si>
  <si>
    <t>722,1-R</t>
  </si>
  <si>
    <t>Napojení na stávající vodovodní  potrubí - kompletní dodávka+montáž napojení</t>
  </si>
  <si>
    <t>780845611</t>
  </si>
  <si>
    <t>722,2-R</t>
  </si>
  <si>
    <t>Demontáž stávajícího vodovodního potrubí, vč. tvarovek, vč. odvozu a likvidace</t>
  </si>
  <si>
    <t>1859550677</t>
  </si>
  <si>
    <t>722,3-R</t>
  </si>
  <si>
    <t xml:space="preserve">Zaměření napojovacích bodů a napojení na stávající vodovod </t>
  </si>
  <si>
    <t>-1700132247</t>
  </si>
  <si>
    <t>722,4-R</t>
  </si>
  <si>
    <t>Termostatický směšovací ventil do DN20</t>
  </si>
  <si>
    <t>830125129</t>
  </si>
  <si>
    <t>722174001</t>
  </si>
  <si>
    <t>Potrubí vodovodní plastové PPR svar polyfúze PN 16 D 16x2,2 mm</t>
  </si>
  <si>
    <t>-726041936</t>
  </si>
  <si>
    <t>Potrubí z plastových trubek z polypropylenu PPR svařovaných polyfúzně PN 16 (SDR 7,4) D 16 x 2,2</t>
  </si>
  <si>
    <t>722174002</t>
  </si>
  <si>
    <t>Potrubí vodovodní plastové PPR svar polyfúze PN 16 D 20x2,8 mm</t>
  </si>
  <si>
    <t>466781222</t>
  </si>
  <si>
    <t>Potrubí z plastových trubek z polypropylenu PPR svařovaných polyfúzně PN 16 (SDR 7,4) D 20 x 2,8</t>
  </si>
  <si>
    <t>722181231</t>
  </si>
  <si>
    <t>Ochrana vodovodního potrubí přilepenými termoizolačními trubicemi z PE tl do 13 mm DN do 22 mm</t>
  </si>
  <si>
    <t>948885537</t>
  </si>
  <si>
    <t>Ochrana potrubí  termoizolačními trubicemi z pěnového polyetylenu PE přilepenými v příčných a podélných spojích, tloušťky izolace přes 9 do 13 mm, vnitřního průměru izolace DN do 22 mm</t>
  </si>
  <si>
    <t>722181241</t>
  </si>
  <si>
    <t>Ochrana vodovodního potrubí přilepenými termoizolačními trubicemi z PE tl do 20 mm DN do 22 mm</t>
  </si>
  <si>
    <t>-2125474374</t>
  </si>
  <si>
    <t>Ochrana potrubí  termoizolačními trubicemi z pěnového polyetylenu PE přilepenými v příčných a podélných spojích, tloušťky izolace přes 13 do 20 mm, vnitřního průměru izolace DN do 22 mm</t>
  </si>
  <si>
    <t>722240122</t>
  </si>
  <si>
    <t>Kohout kulový plastový PPR DN 20</t>
  </si>
  <si>
    <t>-1048873539</t>
  </si>
  <si>
    <t>Armatury z plastických hmot  kohouty (PPR) kulové DN 20</t>
  </si>
  <si>
    <t>722290215</t>
  </si>
  <si>
    <t>Zkouška těsnosti vodovodního potrubí hrdlového nebo přírubového do DN 100</t>
  </si>
  <si>
    <t>206431444</t>
  </si>
  <si>
    <t>Zkoušky, proplach a desinfekce vodovodního potrubí  zkoušky těsnosti vodovodního potrubí hrdlového nebo přírubového do DN 100</t>
  </si>
  <si>
    <t>722290234</t>
  </si>
  <si>
    <t>Proplach a dezinfekce vodovodního potrubí do DN 80</t>
  </si>
  <si>
    <t>1044534706</t>
  </si>
  <si>
    <t>Zkoušky, proplach a desinfekce vodovodního potrubí  proplach a desinfekce vodovodního potrubí do DN 80</t>
  </si>
  <si>
    <t>998722101</t>
  </si>
  <si>
    <t>Přesun hmot tonážní pro vnitřní vodovod v objektech v do 6 m</t>
  </si>
  <si>
    <t>117797971</t>
  </si>
  <si>
    <t>Přesun hmot pro vnitřní vodovod  stanovený z hmotnosti přesunovaného materiálu vodorovná dopravní vzdálenost do 50 m v objektech výšky do 6 m</t>
  </si>
  <si>
    <t>725110811</t>
  </si>
  <si>
    <t>Demontáž klozetů splachovací s nádrží, vč. zápachové uzávěrky</t>
  </si>
  <si>
    <t>1067548930</t>
  </si>
  <si>
    <t>Demontáž klozetů  splachovacích s nádrží nebo tlakovým splachovačem</t>
  </si>
  <si>
    <t>725112022R</t>
  </si>
  <si>
    <t>Klozet keramický závěsný, s nádrží na vodu pod omítku např.: "Geberit" odpad svislý nebo vodorovný, se sedátkem s antibakteriální úpravou, vyvedení a upevnění výpustek, rohový ventil 3/8"- 1/2"</t>
  </si>
  <si>
    <t>-1428023764</t>
  </si>
  <si>
    <t>725210821</t>
  </si>
  <si>
    <t>Demontáž umyvadel bez výtokových armatur, vč. zápachové uzávěrky</t>
  </si>
  <si>
    <t>-1189038736</t>
  </si>
  <si>
    <t>Demontáž umyvadel  bez výtokových armatur umyvadel</t>
  </si>
  <si>
    <t>725211603</t>
  </si>
  <si>
    <t>Umyvadlo keramické bílé šířky 600 mm bez krytu na sifon připevněné na stěnu šrouby se zápachovou uzávěrkou DN40/DN50</t>
  </si>
  <si>
    <t>1296048419</t>
  </si>
  <si>
    <t>Umyvadla keramická bílá bez výtokových armatur připevněná na stěnu šrouby bez sloupu nebo krytu na sifon, šířka umyvadla 600 mm</t>
  </si>
  <si>
    <t>725220812</t>
  </si>
  <si>
    <t>Demontáž van na pedikúru, vč. zápachové uzávěrky</t>
  </si>
  <si>
    <t>-1138500194</t>
  </si>
  <si>
    <t>Demontáž van  na pedikúru</t>
  </si>
  <si>
    <t>725221111</t>
  </si>
  <si>
    <t>Vana bez armatur výtokových keramická se zápachovou uzávěrkou DN110 pedikérní 560x380x200 mm</t>
  </si>
  <si>
    <t>1556561487</t>
  </si>
  <si>
    <t>Vany bez výtokových armatur keramické se zápachovou uzávěrkou pedikérní 560x380x200 mm</t>
  </si>
  <si>
    <t>725331111</t>
  </si>
  <si>
    <t>Výlevka bez výtokových armatur keramická se sklopnou plastovou mřížkou 500 mm se zápachovou uzávěrkou DN110</t>
  </si>
  <si>
    <t>-905281628</t>
  </si>
  <si>
    <t>Výlevky bez výtokových armatur a splachovací nádrže keramické se sklopnou plastovou mřížkou 425 mm</t>
  </si>
  <si>
    <t>725532102R</t>
  </si>
  <si>
    <t>Malý tlakový průtokový elektrický ohřívač vody o výkonu 3,5 kW včetně příslušenství, montáž a  napojení v rámci profese elektro</t>
  </si>
  <si>
    <t>-640856140</t>
  </si>
  <si>
    <t>725820801</t>
  </si>
  <si>
    <t>Demontáž baterie nástěnné do G 3 / 4</t>
  </si>
  <si>
    <t>1020900504</t>
  </si>
  <si>
    <t>Demontáž baterií  nástěnných do G 3/4</t>
  </si>
  <si>
    <t>"U" 3</t>
  </si>
  <si>
    <t>"V" 1</t>
  </si>
  <si>
    <t>725821312</t>
  </si>
  <si>
    <t>Baterie dřezová (výlevková, pedikérní) nástěnná páková s otáčivým kulatým ústím a délkou ramínka 210 mm</t>
  </si>
  <si>
    <t>-962422124</t>
  </si>
  <si>
    <t>Baterie dřezové nástěnné pákové s otáčivým kulatým ústím a délkou ramínka 300 mm</t>
  </si>
  <si>
    <t>"P" 1</t>
  </si>
  <si>
    <t>725822611</t>
  </si>
  <si>
    <t>Baterie umyvadlová stojánková páková bez výpusti</t>
  </si>
  <si>
    <t>-1149847606</t>
  </si>
  <si>
    <t>Baterie umyvadlová stojánková páková dle výběru investora, vč. 2x rohového ventilu 3/8"- 1/2", 2x pancéřové připojovací hadice</t>
  </si>
  <si>
    <t>"U" 5</t>
  </si>
  <si>
    <t>725840850</t>
  </si>
  <si>
    <t>Demontáž baterie sprchí do G 3/4x1</t>
  </si>
  <si>
    <t>-342630438</t>
  </si>
  <si>
    <t>Demontáž baterií sprchových  diferenciálních do G 3/4 x 1</t>
  </si>
  <si>
    <t>725841310R</t>
  </si>
  <si>
    <t>Spchový set s tlačítkovou baterii pro napojení smíchané vody a pevné stěnové sprchové tyče s naklápěcí sprchovou hlavicí</t>
  </si>
  <si>
    <t>-430129406</t>
  </si>
  <si>
    <t>998725101</t>
  </si>
  <si>
    <t>Přesun hmot tonážní pro zařizovací předměty v objektech v do 6 m</t>
  </si>
  <si>
    <t>1249234756</t>
  </si>
  <si>
    <t>Přesun hmot pro zařizovací předměty  stanovený z hmotnosti přesunovaného materiálu vodorovná dopravní vzdálenost do 50 m v objektech výšky do 6 m</t>
  </si>
  <si>
    <t>734</t>
  </si>
  <si>
    <t>Ústřední vytápění - armatury</t>
  </si>
  <si>
    <t>734,3-R</t>
  </si>
  <si>
    <t>Termostatická hlavice s vestavěným teplotním čidlem, připojovací závit M30x1,5.</t>
  </si>
  <si>
    <t>-1638022552</t>
  </si>
  <si>
    <t>734261417</t>
  </si>
  <si>
    <t>Šroubení regulační radiátorové rohové DN15 s vypouštěním</t>
  </si>
  <si>
    <t>903471001</t>
  </si>
  <si>
    <t>998734101</t>
  </si>
  <si>
    <t>Přesun hmot tonážní pro armatury v objektech v do 6 m</t>
  </si>
  <si>
    <t>-1154177308</t>
  </si>
  <si>
    <t>Přesun hmot pro armatury  stanovený z hmotnosti přesunovaného materiálu vodorovná dopravní vzdálenost do 50 m v objektech výšky do 6 m</t>
  </si>
  <si>
    <t>735</t>
  </si>
  <si>
    <t>Ústřední vytápění - otopná tělesa</t>
  </si>
  <si>
    <t>735,1-R</t>
  </si>
  <si>
    <t>Demontáže stávajícícho vedení a litinových otopných těles, vč. odvozu a likvidace</t>
  </si>
  <si>
    <t>-1024392395</t>
  </si>
  <si>
    <t>Demontáže stávajícícho vedení</t>
  </si>
  <si>
    <t>3ks otopných těles</t>
  </si>
  <si>
    <t>735,2-R</t>
  </si>
  <si>
    <t>Koordinace tras potrubních rozvodů</t>
  </si>
  <si>
    <t>504879736</t>
  </si>
  <si>
    <t>735,3-R</t>
  </si>
  <si>
    <t>Nepředvídané práce</t>
  </si>
  <si>
    <t>1888103686</t>
  </si>
  <si>
    <t xml:space="preserve">Nepředvídané práce
</t>
  </si>
  <si>
    <t>735,4-R</t>
  </si>
  <si>
    <t xml:space="preserve">Úprava stávajícího připojovacího potrubí pro montáž nových otopných těles deskových </t>
  </si>
  <si>
    <t>1202715082</t>
  </si>
  <si>
    <t>"cca 12 m" 1</t>
  </si>
  <si>
    <t>735152494</t>
  </si>
  <si>
    <t>Otopné těleso panelové VK dvoudeskové 1 přídavná přestupní plocha výška/délka 700/700 mm výkon 1228 W, vč. sady pro uchycení</t>
  </si>
  <si>
    <t>-229709378</t>
  </si>
  <si>
    <t>735152596</t>
  </si>
  <si>
    <t>Otopné těleso panelové VK dvoudeskové 2 přídavné přestupní plochy výška/délka 900/900 mm výkon 2082 W, vč. sady pro uchycení</t>
  </si>
  <si>
    <t>775515881</t>
  </si>
  <si>
    <t>998735101</t>
  </si>
  <si>
    <t>Přesun hmot tonážní pro otopná tělesa v objektech v do 6 m</t>
  </si>
  <si>
    <t>-376751980</t>
  </si>
  <si>
    <t>Přesun hmot pro otopná tělesa  stanovený z hmotnosti přesunovaného materiálu vodorovná dopravní vzdálenost do 50 m v objektech výšky do 6 m</t>
  </si>
  <si>
    <t>783601711</t>
  </si>
  <si>
    <t>Bezoplachové odrezivění potrubí DN do 50 mm</t>
  </si>
  <si>
    <t>-1047504636</t>
  </si>
  <si>
    <t>Příprava podkladu armatur a kovových potrubí před provedením nátěru potrubí do DN 50 mm odrezivěním, odrezovačem bezoplachovým</t>
  </si>
  <si>
    <t>783601713</t>
  </si>
  <si>
    <t>Odmaštění vodou ředitelným odmašťovačem potrubí DN do 50 mm</t>
  </si>
  <si>
    <t>52410474</t>
  </si>
  <si>
    <t>Příprava podkladu armatur a kovových potrubí před provedením nátěru potrubí do DN 50 mm odmaštěním, odmašťovačem vodou ředitelným</t>
  </si>
  <si>
    <t>783614551</t>
  </si>
  <si>
    <t>Základní jednonásobný syntetický nátěr potrubí DN do 50 mm</t>
  </si>
  <si>
    <t>-436358128</t>
  </si>
  <si>
    <t>Základní nátěr armatur a kovových potrubí jednonásobný potrubí do DN 50 mm syntetický</t>
  </si>
  <si>
    <t>783615551</t>
  </si>
  <si>
    <t>Mezinátěr jednonásobný syntetický nátěr potrubí DN do 50 mm</t>
  </si>
  <si>
    <t>-431095578</t>
  </si>
  <si>
    <t>Mezinátěr armatur a kovových potrubí potrubí do DN 50 mm syntetický standardní</t>
  </si>
  <si>
    <t>783617601</t>
  </si>
  <si>
    <t>Krycí jednonásobný syntetický nátěr potrubí DN do 50 mm</t>
  </si>
  <si>
    <t>664803859</t>
  </si>
  <si>
    <t>Krycí nátěr (email) armatur a kovových potrubí potrubí do DN 50 mm jednonásobný syntetický standardní</t>
  </si>
  <si>
    <t>HZS2212</t>
  </si>
  <si>
    <t>Hodinová zúčtovací sazba instalatér odborný</t>
  </si>
  <si>
    <t>1710738555</t>
  </si>
  <si>
    <t>Hodinové zúčtovací sazby profesí PSV  provádění stavebních instalací instalatér odborný</t>
  </si>
  <si>
    <t>"proplach potrubí"4</t>
  </si>
  <si>
    <t>"tlaková zkouška potrubí"8</t>
  </si>
  <si>
    <t>"topná zkouška"8</t>
  </si>
  <si>
    <t>"vyregulování soustavy"8</t>
  </si>
  <si>
    <t>"přesun stávajících ventilů na potrubí ÚT nad podhled + úprava potrubí" 8</t>
  </si>
  <si>
    <t>003 - Ostatní a vedlejší náklady</t>
  </si>
  <si>
    <t>ost - Ostatní</t>
  </si>
  <si>
    <t xml:space="preserve">    OST 01 - Ostatní a vedlejší náklady</t>
  </si>
  <si>
    <t>ost</t>
  </si>
  <si>
    <t>Ostatní</t>
  </si>
  <si>
    <t>OST 01</t>
  </si>
  <si>
    <t>Ost 01,1</t>
  </si>
  <si>
    <t>Zajištění splnění podmínek vyplývajících z vydaných rozhodnutí a povolení stavby dle zadávací dokumentace a plánu bezpečnosti</t>
  </si>
  <si>
    <t>1976377351</t>
  </si>
  <si>
    <t xml:space="preserve">Zajištění splnění podmínek vyplývajících z vydaných rozhodnutí a povolení stavby dle zadávací dokumentace a plánu bezpečnosti
</t>
  </si>
  <si>
    <t>Ost 01,2</t>
  </si>
  <si>
    <t>Náklady na dílenskou a ostatní dodavatelskou dokumentaci (technologické postupy)</t>
  </si>
  <si>
    <t>-1914957634</t>
  </si>
  <si>
    <t>Ost 01,3</t>
  </si>
  <si>
    <t>Náklady na dozor projektanta při realizaci</t>
  </si>
  <si>
    <t>-744756875</t>
  </si>
  <si>
    <t>Ost 01,4</t>
  </si>
  <si>
    <t>Náklady na dokumentaci skutečného provedení stavby</t>
  </si>
  <si>
    <t>-1878167126</t>
  </si>
  <si>
    <t>Ost 01,5</t>
  </si>
  <si>
    <t>Zajištění všech dokladů a revizí nutných pro předání stavby a vydání kolaudačního souhlasu</t>
  </si>
  <si>
    <t>-1671931305</t>
  </si>
  <si>
    <t>Ost 01,6</t>
  </si>
  <si>
    <t>Včasné odsouhlasení všech užitých výrobků/prvků, materiálů a technologií zástupci všech zúčastněných stran, požadované zadávací a projektovou dokumentací - (VYVZORKOVÁNÍ)</t>
  </si>
  <si>
    <t>-628794631</t>
  </si>
  <si>
    <t>Ost 01,7</t>
  </si>
  <si>
    <t>Technická řešení - návrh a projednání nutných odchylek a změn oproti PD zjištěných v průběhu stavby</t>
  </si>
  <si>
    <t>-2040578223</t>
  </si>
  <si>
    <t xml:space="preserve">Technická řešení - návrh a projednání nutných odchylek a změn oproti PD zjištěných v průběhu stavby
</t>
  </si>
  <si>
    <t>Ost 01,8</t>
  </si>
  <si>
    <t>Technická řešení  - návrh a projednání kolizí se skrytými konstrukcemi, vč. nákladů souvisejících s technickým řešením případných kolizí stavby se skrytými konstrukcemi, které projektant nemohl předvídat.</t>
  </si>
  <si>
    <t>-1740857645</t>
  </si>
  <si>
    <t xml:space="preserve">Technická řešení  - návrh a projednání kolizí se skrytými konstrukcemi, vč. nákladů souvisejících s technickým řešením případných kolizí stavby se skrytými konstrukcemi, které projektant nemohl předvídat.
</t>
  </si>
  <si>
    <t>Ost 01,9</t>
  </si>
  <si>
    <t>Provedení všech zkoušek a revizí předepsaných projektovou a zadávací dokumentací, platnými normami, návodů k obsluze - (neuvedených v jednotlivých soupisech prací)</t>
  </si>
  <si>
    <t>738162490</t>
  </si>
  <si>
    <t xml:space="preserve">Provedení všech zkoušek a revizí předepsaných projektovou a zadávací dokumentací, platnými normami, návodů k obsluze - (neuvedených v jednotlivých soupisech prací)
</t>
  </si>
  <si>
    <t>Ost 01,10</t>
  </si>
  <si>
    <t>Zpracování fotodokumentace : A) fotofokumentace stávajícího stavu před zahájením stavebních prací,  B) fotodokumentace průběhu realizace stavby,   C) fotodokumentace dokončeného díla.  Předání objednateli v počtu a formě uvedené v zadávací dokumentaci</t>
  </si>
  <si>
    <t>598245634</t>
  </si>
  <si>
    <t xml:space="preserve">Zpracování fotodokumentace : A) fotofokumentace stávajícího stavu před zahájením stavebních prací,  B) fotodokumentace průběhu realizace stavby,   C) fotodokumentace dokončeného díla.  Předání objednateli v počtu a formě uvedené v zadávací dokumentaci.
</t>
  </si>
  <si>
    <t>Ost 01,11</t>
  </si>
  <si>
    <t>Ostatní náklady spojené s požadavky objednatele, které jsou uvedeny v jednotlivých článcích smlouvy o dílo, pokud nejsou zahrnuty v soupisech prací</t>
  </si>
  <si>
    <t>1706179984</t>
  </si>
  <si>
    <t xml:space="preserve">Ostatní náklady spojené s požadavky objednatele, které jsou uvedeny v jednotlivých článcích smlouvy o dílo, pokud nejsou zahrnuty v soupisech prací
</t>
  </si>
  <si>
    <t>Ost 01,15</t>
  </si>
  <si>
    <t>Zařízení staveniště</t>
  </si>
  <si>
    <t>-807590464</t>
  </si>
  <si>
    <t>Ost 01,16</t>
  </si>
  <si>
    <t>Provozní vlivy</t>
  </si>
  <si>
    <t>-1340960374</t>
  </si>
  <si>
    <t>Otopná tělesa panelová VK dvoudesková PN 1,0 MPa, T do 110°C s jednou přídavnou přestupní plochou výšky tělesa 700 mm stavební délky / výkonu 700 mm / 1228 W
vč sady pro uchycení: sada obsahuje 2x konzolu, vruty 8x60 mm, hmoždinky Ø10 mm. Povrchová úprava vhodná do daného prostředí veřejných umýváren a WC</t>
  </si>
  <si>
    <t>Otopná tělesa panelová VK dvoudesková PN 1,0 MPa, T do 110°C se dvěma přídavnými přestupními plochami výšky tělesa 900 mm stavební délky / výkonu 900 mm / 2082 W
vč sady pro uchycení: sada obsahuje 2x konzolu, vruty 8x60 mm, hmoždinky Ø10 mm. Povrchová úprava vhodná do daného prostředí veřejných umýváren a WC</t>
  </si>
  <si>
    <t>dlažba mozaiková slinutá 25x25mm barevná 11ks/m2 - výběr dle investora</t>
  </si>
  <si>
    <t>obklad keramický např. 25x50cm dle výběru investora ve dvou odstínech</t>
  </si>
  <si>
    <t>141,654*6 'Přepočtené koeficientem množství</t>
  </si>
  <si>
    <t>14,901*1,15 'Přepočtené koeficientem množství</t>
  </si>
  <si>
    <t>Samonivelační stěrka podlah pevnosti 20 MPa tl 10 - 20 mm, vč. penetrace</t>
  </si>
  <si>
    <t>Příprava podkladu před provedením dlažby samonivelační stěrka min.pevnosti 20 MPa, tloušťky přes 10 do 20 mm</t>
  </si>
  <si>
    <t>Provedení doplnění souvrství omítky vnějších ploch po dozdění prostoru nade dveřmi, vč. dodávky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</si>
</sst>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9"/>
      <name val="Arial CE"/>
      <charset val="238"/>
    </font>
    <font>
      <b/>
      <i/>
      <sz val="9"/>
      <color rgb="FF0000FF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41" fillId="3" borderId="22" xfId="0" applyNumberFormat="1" applyFont="1" applyFill="1" applyBorder="1" applyAlignment="1" applyProtection="1">
      <alignment vertical="center"/>
      <protection locked="0"/>
    </xf>
    <xf numFmtId="4" fontId="42" fillId="3" borderId="22" xfId="0" applyNumberFormat="1" applyFont="1" applyFill="1" applyBorder="1" applyAlignment="1" applyProtection="1">
      <alignment vertical="center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3" t="s">
        <v>5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5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20"/>
      <c r="BE5" s="22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6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20"/>
      <c r="BE6" s="22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3"/>
      <c r="BS8" s="17" t="s">
        <v>6</v>
      </c>
    </row>
    <row r="9" spans="1:74" s="1" customFormat="1" ht="14.45" customHeight="1">
      <c r="B9" s="20"/>
      <c r="AR9" s="20"/>
      <c r="BE9" s="22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3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3"/>
      <c r="BS11" s="17" t="s">
        <v>6</v>
      </c>
    </row>
    <row r="12" spans="1:74" s="1" customFormat="1" ht="6.95" customHeight="1">
      <c r="B12" s="20"/>
      <c r="AR12" s="20"/>
      <c r="BE12" s="223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3"/>
      <c r="BS13" s="17" t="s">
        <v>6</v>
      </c>
    </row>
    <row r="14" spans="1:74" ht="12.75">
      <c r="B14" s="20"/>
      <c r="E14" s="227" t="s">
        <v>29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7" t="s">
        <v>27</v>
      </c>
      <c r="AN14" s="29" t="s">
        <v>29</v>
      </c>
      <c r="AR14" s="20"/>
      <c r="BE14" s="223"/>
      <c r="BS14" s="17" t="s">
        <v>6</v>
      </c>
    </row>
    <row r="15" spans="1:74" s="1" customFormat="1" ht="6.95" customHeight="1">
      <c r="B15" s="20"/>
      <c r="AR15" s="20"/>
      <c r="BE15" s="223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3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23"/>
      <c r="BS17" s="17" t="s">
        <v>32</v>
      </c>
    </row>
    <row r="18" spans="1:71" s="1" customFormat="1" ht="6.95" customHeight="1">
      <c r="B18" s="20"/>
      <c r="AR18" s="20"/>
      <c r="BE18" s="223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23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27</v>
      </c>
      <c r="AN20" s="25" t="s">
        <v>1</v>
      </c>
      <c r="AR20" s="20"/>
      <c r="BE20" s="223"/>
      <c r="BS20" s="17" t="s">
        <v>32</v>
      </c>
    </row>
    <row r="21" spans="1:71" s="1" customFormat="1" ht="6.95" customHeight="1">
      <c r="B21" s="20"/>
      <c r="AR21" s="20"/>
      <c r="BE21" s="223"/>
    </row>
    <row r="22" spans="1:71" s="1" customFormat="1" ht="12" customHeight="1">
      <c r="B22" s="20"/>
      <c r="D22" s="27" t="s">
        <v>34</v>
      </c>
      <c r="AR22" s="20"/>
      <c r="BE22" s="223"/>
    </row>
    <row r="23" spans="1:71" s="1" customFormat="1" ht="16.5" customHeight="1">
      <c r="B23" s="20"/>
      <c r="E23" s="229" t="s">
        <v>1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20"/>
      <c r="BE23" s="223"/>
    </row>
    <row r="24" spans="1:71" s="1" customFormat="1" ht="6.95" customHeight="1">
      <c r="B24" s="20"/>
      <c r="AR24" s="20"/>
      <c r="BE24" s="22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3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0">
        <f>ROUND(AG94,2)</f>
        <v>178088.5</v>
      </c>
      <c r="AL26" s="231"/>
      <c r="AM26" s="231"/>
      <c r="AN26" s="231"/>
      <c r="AO26" s="231"/>
      <c r="AP26" s="32"/>
      <c r="AQ26" s="32"/>
      <c r="AR26" s="33"/>
      <c r="BE26" s="22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2" t="s">
        <v>36</v>
      </c>
      <c r="M28" s="232"/>
      <c r="N28" s="232"/>
      <c r="O28" s="232"/>
      <c r="P28" s="232"/>
      <c r="Q28" s="32"/>
      <c r="R28" s="32"/>
      <c r="S28" s="32"/>
      <c r="T28" s="32"/>
      <c r="U28" s="32"/>
      <c r="V28" s="32"/>
      <c r="W28" s="232" t="s">
        <v>37</v>
      </c>
      <c r="X28" s="232"/>
      <c r="Y28" s="232"/>
      <c r="Z28" s="232"/>
      <c r="AA28" s="232"/>
      <c r="AB28" s="232"/>
      <c r="AC28" s="232"/>
      <c r="AD28" s="232"/>
      <c r="AE28" s="232"/>
      <c r="AF28" s="32"/>
      <c r="AG28" s="32"/>
      <c r="AH28" s="32"/>
      <c r="AI28" s="32"/>
      <c r="AJ28" s="32"/>
      <c r="AK28" s="232" t="s">
        <v>38</v>
      </c>
      <c r="AL28" s="232"/>
      <c r="AM28" s="232"/>
      <c r="AN28" s="232"/>
      <c r="AO28" s="232"/>
      <c r="AP28" s="32"/>
      <c r="AQ28" s="32"/>
      <c r="AR28" s="33"/>
      <c r="BE28" s="223"/>
    </row>
    <row r="29" spans="1:71" s="3" customFormat="1" ht="14.45" customHeight="1">
      <c r="B29" s="37"/>
      <c r="D29" s="27" t="s">
        <v>39</v>
      </c>
      <c r="F29" s="27" t="s">
        <v>40</v>
      </c>
      <c r="L29" s="215">
        <v>0.21</v>
      </c>
      <c r="M29" s="216"/>
      <c r="N29" s="216"/>
      <c r="O29" s="216"/>
      <c r="P29" s="216"/>
      <c r="W29" s="217">
        <f>ROUND(AZ94, 2)</f>
        <v>178088.5</v>
      </c>
      <c r="X29" s="216"/>
      <c r="Y29" s="216"/>
      <c r="Z29" s="216"/>
      <c r="AA29" s="216"/>
      <c r="AB29" s="216"/>
      <c r="AC29" s="216"/>
      <c r="AD29" s="216"/>
      <c r="AE29" s="216"/>
      <c r="AK29" s="217">
        <f>ROUND(AV94, 2)</f>
        <v>37398.589999999997</v>
      </c>
      <c r="AL29" s="216"/>
      <c r="AM29" s="216"/>
      <c r="AN29" s="216"/>
      <c r="AO29" s="216"/>
      <c r="AR29" s="37"/>
      <c r="BE29" s="224"/>
    </row>
    <row r="30" spans="1:71" s="3" customFormat="1" ht="14.45" customHeight="1">
      <c r="B30" s="37"/>
      <c r="F30" s="27" t="s">
        <v>41</v>
      </c>
      <c r="L30" s="215">
        <v>0.15</v>
      </c>
      <c r="M30" s="216"/>
      <c r="N30" s="216"/>
      <c r="O30" s="216"/>
      <c r="P30" s="216"/>
      <c r="W30" s="217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K30" s="217">
        <f>ROUND(AW94, 2)</f>
        <v>0</v>
      </c>
      <c r="AL30" s="216"/>
      <c r="AM30" s="216"/>
      <c r="AN30" s="216"/>
      <c r="AO30" s="216"/>
      <c r="AR30" s="37"/>
      <c r="BE30" s="224"/>
    </row>
    <row r="31" spans="1:71" s="3" customFormat="1" ht="14.45" hidden="1" customHeight="1">
      <c r="B31" s="37"/>
      <c r="F31" s="27" t="s">
        <v>42</v>
      </c>
      <c r="L31" s="215">
        <v>0.21</v>
      </c>
      <c r="M31" s="216"/>
      <c r="N31" s="216"/>
      <c r="O31" s="216"/>
      <c r="P31" s="216"/>
      <c r="W31" s="217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7">
        <v>0</v>
      </c>
      <c r="AL31" s="216"/>
      <c r="AM31" s="216"/>
      <c r="AN31" s="216"/>
      <c r="AO31" s="216"/>
      <c r="AR31" s="37"/>
      <c r="BE31" s="224"/>
    </row>
    <row r="32" spans="1:71" s="3" customFormat="1" ht="14.45" hidden="1" customHeight="1">
      <c r="B32" s="37"/>
      <c r="F32" s="27" t="s">
        <v>43</v>
      </c>
      <c r="L32" s="215">
        <v>0.15</v>
      </c>
      <c r="M32" s="216"/>
      <c r="N32" s="216"/>
      <c r="O32" s="216"/>
      <c r="P32" s="216"/>
      <c r="W32" s="217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7">
        <v>0</v>
      </c>
      <c r="AL32" s="216"/>
      <c r="AM32" s="216"/>
      <c r="AN32" s="216"/>
      <c r="AO32" s="216"/>
      <c r="AR32" s="37"/>
      <c r="BE32" s="224"/>
    </row>
    <row r="33" spans="1:57" s="3" customFormat="1" ht="14.45" hidden="1" customHeight="1">
      <c r="B33" s="37"/>
      <c r="F33" s="27" t="s">
        <v>44</v>
      </c>
      <c r="L33" s="215">
        <v>0</v>
      </c>
      <c r="M33" s="216"/>
      <c r="N33" s="216"/>
      <c r="O33" s="216"/>
      <c r="P33" s="216"/>
      <c r="W33" s="217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K33" s="217">
        <v>0</v>
      </c>
      <c r="AL33" s="216"/>
      <c r="AM33" s="216"/>
      <c r="AN33" s="216"/>
      <c r="AO33" s="216"/>
      <c r="AR33" s="37"/>
      <c r="BE33" s="22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3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21" t="s">
        <v>47</v>
      </c>
      <c r="Y35" s="219"/>
      <c r="Z35" s="219"/>
      <c r="AA35" s="219"/>
      <c r="AB35" s="219"/>
      <c r="AC35" s="40"/>
      <c r="AD35" s="40"/>
      <c r="AE35" s="40"/>
      <c r="AF35" s="40"/>
      <c r="AG35" s="40"/>
      <c r="AH35" s="40"/>
      <c r="AI35" s="40"/>
      <c r="AJ35" s="40"/>
      <c r="AK35" s="218">
        <f>SUM(AK26:AK33)</f>
        <v>215487.09</v>
      </c>
      <c r="AL35" s="219"/>
      <c r="AM35" s="219"/>
      <c r="AN35" s="219"/>
      <c r="AO35" s="22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50</v>
      </c>
      <c r="AI60" s="35"/>
      <c r="AJ60" s="35"/>
      <c r="AK60" s="35"/>
      <c r="AL60" s="35"/>
      <c r="AM60" s="45" t="s">
        <v>51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50</v>
      </c>
      <c r="AI75" s="35"/>
      <c r="AJ75" s="35"/>
      <c r="AK75" s="35"/>
      <c r="AL75" s="35"/>
      <c r="AM75" s="45" t="s">
        <v>51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MartinPolach138</v>
      </c>
      <c r="AR84" s="51"/>
    </row>
    <row r="85" spans="1:91" s="5" customFormat="1" ht="36.950000000000003" customHeight="1">
      <c r="B85" s="52"/>
      <c r="C85" s="53" t="s">
        <v>16</v>
      </c>
      <c r="L85" s="235" t="str">
        <f>K6</f>
        <v>Masarykova ZŠ - oprava sociálního zázemí u tělocvičny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7" t="str">
        <f>IF(AN8= "","",AN8)</f>
        <v>9. 2. 2021</v>
      </c>
      <c r="AN87" s="237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Bohumín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49" t="str">
        <f>IF(E17="","",E17)</f>
        <v>RP Projekt s.r.o.</v>
      </c>
      <c r="AN89" s="250"/>
      <c r="AO89" s="250"/>
      <c r="AP89" s="250"/>
      <c r="AQ89" s="32"/>
      <c r="AR89" s="33"/>
      <c r="AS89" s="245" t="s">
        <v>55</v>
      </c>
      <c r="AT89" s="24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49" t="str">
        <f>IF(E20="","",E20)</f>
        <v xml:space="preserve"> </v>
      </c>
      <c r="AN90" s="250"/>
      <c r="AO90" s="250"/>
      <c r="AP90" s="250"/>
      <c r="AQ90" s="32"/>
      <c r="AR90" s="33"/>
      <c r="AS90" s="247"/>
      <c r="AT90" s="24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7"/>
      <c r="AT91" s="24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51" t="s">
        <v>56</v>
      </c>
      <c r="D92" s="252"/>
      <c r="E92" s="252"/>
      <c r="F92" s="252"/>
      <c r="G92" s="252"/>
      <c r="H92" s="60"/>
      <c r="I92" s="254" t="s">
        <v>57</v>
      </c>
      <c r="J92" s="252"/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3" t="s">
        <v>58</v>
      </c>
      <c r="AH92" s="252"/>
      <c r="AI92" s="252"/>
      <c r="AJ92" s="252"/>
      <c r="AK92" s="252"/>
      <c r="AL92" s="252"/>
      <c r="AM92" s="252"/>
      <c r="AN92" s="254" t="s">
        <v>59</v>
      </c>
      <c r="AO92" s="252"/>
      <c r="AP92" s="255"/>
      <c r="AQ92" s="61" t="s">
        <v>60</v>
      </c>
      <c r="AR92" s="33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8">
        <f>ROUND(AG95,2)</f>
        <v>178088.5</v>
      </c>
      <c r="AH94" s="238"/>
      <c r="AI94" s="238"/>
      <c r="AJ94" s="238"/>
      <c r="AK94" s="238"/>
      <c r="AL94" s="238"/>
      <c r="AM94" s="238"/>
      <c r="AN94" s="239">
        <f>SUM(AG94,AT94)</f>
        <v>215487.09</v>
      </c>
      <c r="AO94" s="239"/>
      <c r="AP94" s="239"/>
      <c r="AQ94" s="72" t="s">
        <v>1</v>
      </c>
      <c r="AR94" s="68"/>
      <c r="AS94" s="73">
        <f>ROUND(AS95,2)</f>
        <v>0</v>
      </c>
      <c r="AT94" s="74">
        <f>ROUND(SUM(AV94:AW94),2)</f>
        <v>37398.589999999997</v>
      </c>
      <c r="AU94" s="75">
        <f>ROUND(AU95,5)</f>
        <v>0</v>
      </c>
      <c r="AV94" s="74">
        <f>ROUND(AZ94*L29,2)</f>
        <v>37398.589999999997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178088.5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74</v>
      </c>
      <c r="BT94" s="77" t="s">
        <v>75</v>
      </c>
      <c r="BU94" s="78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1" s="7" customFormat="1" ht="24.75" customHeight="1">
      <c r="B95" s="79"/>
      <c r="C95" s="80"/>
      <c r="D95" s="244" t="s">
        <v>79</v>
      </c>
      <c r="E95" s="244"/>
      <c r="F95" s="244"/>
      <c r="G95" s="244"/>
      <c r="H95" s="244"/>
      <c r="I95" s="81"/>
      <c r="J95" s="244" t="s">
        <v>80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1">
        <f>ROUND(SUM(AG96:AG98),2)</f>
        <v>178088.5</v>
      </c>
      <c r="AH95" s="242"/>
      <c r="AI95" s="242"/>
      <c r="AJ95" s="242"/>
      <c r="AK95" s="242"/>
      <c r="AL95" s="242"/>
      <c r="AM95" s="242"/>
      <c r="AN95" s="243">
        <f>SUM(AG95,AT95)</f>
        <v>215487.09</v>
      </c>
      <c r="AO95" s="242"/>
      <c r="AP95" s="242"/>
      <c r="AQ95" s="82" t="s">
        <v>81</v>
      </c>
      <c r="AR95" s="79"/>
      <c r="AS95" s="83">
        <f>ROUND(SUM(AS96:AS98),2)</f>
        <v>0</v>
      </c>
      <c r="AT95" s="84">
        <f>ROUND(SUM(AV95:AW95),2)</f>
        <v>37398.589999999997</v>
      </c>
      <c r="AU95" s="85">
        <f>ROUND(SUM(AU96:AU98),5)</f>
        <v>0</v>
      </c>
      <c r="AV95" s="84">
        <f>ROUND(AZ95*L29,2)</f>
        <v>37398.589999999997</v>
      </c>
      <c r="AW95" s="84">
        <f>ROUND(BA95*L30,2)</f>
        <v>0</v>
      </c>
      <c r="AX95" s="84">
        <f>ROUND(BB95*L29,2)</f>
        <v>0</v>
      </c>
      <c r="AY95" s="84">
        <f>ROUND(BC95*L30,2)</f>
        <v>0</v>
      </c>
      <c r="AZ95" s="84">
        <f>ROUND(SUM(AZ96:AZ98),2)</f>
        <v>178088.5</v>
      </c>
      <c r="BA95" s="84">
        <f>ROUND(SUM(BA96:BA98),2)</f>
        <v>0</v>
      </c>
      <c r="BB95" s="84">
        <f>ROUND(SUM(BB96:BB98),2)</f>
        <v>0</v>
      </c>
      <c r="BC95" s="84">
        <f>ROUND(SUM(BC96:BC98),2)</f>
        <v>0</v>
      </c>
      <c r="BD95" s="86">
        <f>ROUND(SUM(BD96:BD98),2)</f>
        <v>0</v>
      </c>
      <c r="BS95" s="87" t="s">
        <v>74</v>
      </c>
      <c r="BT95" s="87" t="s">
        <v>82</v>
      </c>
      <c r="BU95" s="87" t="s">
        <v>76</v>
      </c>
      <c r="BV95" s="87" t="s">
        <v>77</v>
      </c>
      <c r="BW95" s="87" t="s">
        <v>83</v>
      </c>
      <c r="BX95" s="87" t="s">
        <v>4</v>
      </c>
      <c r="CL95" s="87" t="s">
        <v>1</v>
      </c>
      <c r="CM95" s="87" t="s">
        <v>84</v>
      </c>
    </row>
    <row r="96" spans="1:91" s="4" customFormat="1" ht="16.5" customHeight="1">
      <c r="A96" s="88" t="s">
        <v>85</v>
      </c>
      <c r="B96" s="51"/>
      <c r="C96" s="10"/>
      <c r="D96" s="10"/>
      <c r="E96" s="240" t="s">
        <v>86</v>
      </c>
      <c r="F96" s="240"/>
      <c r="G96" s="240"/>
      <c r="H96" s="240"/>
      <c r="I96" s="240"/>
      <c r="J96" s="10"/>
      <c r="K96" s="240" t="s">
        <v>87</v>
      </c>
      <c r="L96" s="240"/>
      <c r="M96" s="240"/>
      <c r="N96" s="240"/>
      <c r="O96" s="240"/>
      <c r="P96" s="240"/>
      <c r="Q96" s="240"/>
      <c r="R96" s="240"/>
      <c r="S96" s="240"/>
      <c r="T96" s="240"/>
      <c r="U96" s="240"/>
      <c r="V96" s="240"/>
      <c r="W96" s="240"/>
      <c r="X96" s="240"/>
      <c r="Y96" s="240"/>
      <c r="Z96" s="240"/>
      <c r="AA96" s="240"/>
      <c r="AB96" s="240"/>
      <c r="AC96" s="240"/>
      <c r="AD96" s="240"/>
      <c r="AE96" s="240"/>
      <c r="AF96" s="240"/>
      <c r="AG96" s="233">
        <f>'001 - Stavební část'!J32</f>
        <v>178088.5</v>
      </c>
      <c r="AH96" s="234"/>
      <c r="AI96" s="234"/>
      <c r="AJ96" s="234"/>
      <c r="AK96" s="234"/>
      <c r="AL96" s="234"/>
      <c r="AM96" s="234"/>
      <c r="AN96" s="233">
        <f>SUM(AG96,AT96)</f>
        <v>215487.09</v>
      </c>
      <c r="AO96" s="234"/>
      <c r="AP96" s="234"/>
      <c r="AQ96" s="89" t="s">
        <v>88</v>
      </c>
      <c r="AR96" s="51"/>
      <c r="AS96" s="90">
        <v>0</v>
      </c>
      <c r="AT96" s="91">
        <f>ROUND(SUM(AV96:AW96),2)</f>
        <v>37398.589999999997</v>
      </c>
      <c r="AU96" s="92">
        <f>'001 - Stavební část'!P138</f>
        <v>0</v>
      </c>
      <c r="AV96" s="91">
        <f>'001 - Stavební část'!J35</f>
        <v>37398.589999999997</v>
      </c>
      <c r="AW96" s="91">
        <f>'001 - Stavební část'!J36</f>
        <v>0</v>
      </c>
      <c r="AX96" s="91">
        <f>'001 - Stavební část'!J37</f>
        <v>0</v>
      </c>
      <c r="AY96" s="91">
        <f>'001 - Stavební část'!J38</f>
        <v>0</v>
      </c>
      <c r="AZ96" s="91">
        <f>'001 - Stavební část'!F35</f>
        <v>178088.5</v>
      </c>
      <c r="BA96" s="91">
        <f>'001 - Stavební část'!F36</f>
        <v>0</v>
      </c>
      <c r="BB96" s="91">
        <f>'001 - Stavební část'!F37</f>
        <v>0</v>
      </c>
      <c r="BC96" s="91">
        <f>'001 - Stavební část'!F38</f>
        <v>0</v>
      </c>
      <c r="BD96" s="93">
        <f>'001 - Stavební část'!F39</f>
        <v>0</v>
      </c>
      <c r="BT96" s="25" t="s">
        <v>84</v>
      </c>
      <c r="BV96" s="25" t="s">
        <v>77</v>
      </c>
      <c r="BW96" s="25" t="s">
        <v>89</v>
      </c>
      <c r="BX96" s="25" t="s">
        <v>83</v>
      </c>
      <c r="CL96" s="25" t="s">
        <v>1</v>
      </c>
    </row>
    <row r="97" spans="1:90" s="4" customFormat="1" ht="16.5" customHeight="1">
      <c r="A97" s="88" t="s">
        <v>85</v>
      </c>
      <c r="B97" s="51"/>
      <c r="C97" s="10"/>
      <c r="D97" s="10"/>
      <c r="E97" s="240" t="s">
        <v>90</v>
      </c>
      <c r="F97" s="240"/>
      <c r="G97" s="240"/>
      <c r="H97" s="240"/>
      <c r="I97" s="240"/>
      <c r="J97" s="10"/>
      <c r="K97" s="240" t="s">
        <v>91</v>
      </c>
      <c r="L97" s="240"/>
      <c r="M97" s="240"/>
      <c r="N97" s="240"/>
      <c r="O97" s="240"/>
      <c r="P97" s="240"/>
      <c r="Q97" s="240"/>
      <c r="R97" s="240"/>
      <c r="S97" s="240"/>
      <c r="T97" s="240"/>
      <c r="U97" s="240"/>
      <c r="V97" s="240"/>
      <c r="W97" s="240"/>
      <c r="X97" s="240"/>
      <c r="Y97" s="240"/>
      <c r="Z97" s="240"/>
      <c r="AA97" s="240"/>
      <c r="AB97" s="240"/>
      <c r="AC97" s="240"/>
      <c r="AD97" s="240"/>
      <c r="AE97" s="240"/>
      <c r="AF97" s="240"/>
      <c r="AG97" s="233">
        <f>'002 - Zdravotně technická...'!J32</f>
        <v>0</v>
      </c>
      <c r="AH97" s="234"/>
      <c r="AI97" s="234"/>
      <c r="AJ97" s="234"/>
      <c r="AK97" s="234"/>
      <c r="AL97" s="234"/>
      <c r="AM97" s="234"/>
      <c r="AN97" s="233">
        <f>SUM(AG97,AT97)</f>
        <v>0</v>
      </c>
      <c r="AO97" s="234"/>
      <c r="AP97" s="234"/>
      <c r="AQ97" s="89" t="s">
        <v>88</v>
      </c>
      <c r="AR97" s="51"/>
      <c r="AS97" s="90">
        <v>0</v>
      </c>
      <c r="AT97" s="91">
        <f>ROUND(SUM(AV97:AW97),2)</f>
        <v>0</v>
      </c>
      <c r="AU97" s="92">
        <f>'002 - Zdravotně technická...'!P133</f>
        <v>0</v>
      </c>
      <c r="AV97" s="91">
        <f>'002 - Zdravotně technická...'!J35</f>
        <v>0</v>
      </c>
      <c r="AW97" s="91">
        <f>'002 - Zdravotně technická...'!J36</f>
        <v>0</v>
      </c>
      <c r="AX97" s="91">
        <f>'002 - Zdravotně technická...'!J37</f>
        <v>0</v>
      </c>
      <c r="AY97" s="91">
        <f>'002 - Zdravotně technická...'!J38</f>
        <v>0</v>
      </c>
      <c r="AZ97" s="91">
        <f>'002 - Zdravotně technická...'!F35</f>
        <v>0</v>
      </c>
      <c r="BA97" s="91">
        <f>'002 - Zdravotně technická...'!F36</f>
        <v>0</v>
      </c>
      <c r="BB97" s="91">
        <f>'002 - Zdravotně technická...'!F37</f>
        <v>0</v>
      </c>
      <c r="BC97" s="91">
        <f>'002 - Zdravotně technická...'!F38</f>
        <v>0</v>
      </c>
      <c r="BD97" s="93">
        <f>'002 - Zdravotně technická...'!F39</f>
        <v>0</v>
      </c>
      <c r="BT97" s="25" t="s">
        <v>84</v>
      </c>
      <c r="BV97" s="25" t="s">
        <v>77</v>
      </c>
      <c r="BW97" s="25" t="s">
        <v>92</v>
      </c>
      <c r="BX97" s="25" t="s">
        <v>83</v>
      </c>
      <c r="CL97" s="25" t="s">
        <v>1</v>
      </c>
    </row>
    <row r="98" spans="1:90" s="4" customFormat="1" ht="16.5" customHeight="1">
      <c r="A98" s="88" t="s">
        <v>85</v>
      </c>
      <c r="B98" s="51"/>
      <c r="C98" s="10"/>
      <c r="D98" s="10"/>
      <c r="E98" s="240" t="s">
        <v>93</v>
      </c>
      <c r="F98" s="240"/>
      <c r="G98" s="240"/>
      <c r="H98" s="240"/>
      <c r="I98" s="240"/>
      <c r="J98" s="10"/>
      <c r="K98" s="240" t="s">
        <v>94</v>
      </c>
      <c r="L98" s="240"/>
      <c r="M98" s="240"/>
      <c r="N98" s="240"/>
      <c r="O98" s="240"/>
      <c r="P98" s="240"/>
      <c r="Q98" s="240"/>
      <c r="R98" s="240"/>
      <c r="S98" s="240"/>
      <c r="T98" s="240"/>
      <c r="U98" s="240"/>
      <c r="V98" s="240"/>
      <c r="W98" s="240"/>
      <c r="X98" s="240"/>
      <c r="Y98" s="240"/>
      <c r="Z98" s="240"/>
      <c r="AA98" s="240"/>
      <c r="AB98" s="240"/>
      <c r="AC98" s="240"/>
      <c r="AD98" s="240"/>
      <c r="AE98" s="240"/>
      <c r="AF98" s="240"/>
      <c r="AG98" s="233">
        <f>'003 - Ostatní a vedlejší ...'!J32</f>
        <v>0</v>
      </c>
      <c r="AH98" s="234"/>
      <c r="AI98" s="234"/>
      <c r="AJ98" s="234"/>
      <c r="AK98" s="234"/>
      <c r="AL98" s="234"/>
      <c r="AM98" s="234"/>
      <c r="AN98" s="233">
        <f>SUM(AG98,AT98)</f>
        <v>0</v>
      </c>
      <c r="AO98" s="234"/>
      <c r="AP98" s="234"/>
      <c r="AQ98" s="89" t="s">
        <v>88</v>
      </c>
      <c r="AR98" s="51"/>
      <c r="AS98" s="94">
        <v>0</v>
      </c>
      <c r="AT98" s="95">
        <f>ROUND(SUM(AV98:AW98),2)</f>
        <v>0</v>
      </c>
      <c r="AU98" s="96">
        <f>'003 - Ostatní a vedlejší ...'!P122</f>
        <v>0</v>
      </c>
      <c r="AV98" s="95">
        <f>'003 - Ostatní a vedlejší ...'!J35</f>
        <v>0</v>
      </c>
      <c r="AW98" s="95">
        <f>'003 - Ostatní a vedlejší ...'!J36</f>
        <v>0</v>
      </c>
      <c r="AX98" s="95">
        <f>'003 - Ostatní a vedlejší ...'!J37</f>
        <v>0</v>
      </c>
      <c r="AY98" s="95">
        <f>'003 - Ostatní a vedlejší ...'!J38</f>
        <v>0</v>
      </c>
      <c r="AZ98" s="95">
        <f>'003 - Ostatní a vedlejší ...'!F35</f>
        <v>0</v>
      </c>
      <c r="BA98" s="95">
        <f>'003 - Ostatní a vedlejší ...'!F36</f>
        <v>0</v>
      </c>
      <c r="BB98" s="95">
        <f>'003 - Ostatní a vedlejší ...'!F37</f>
        <v>0</v>
      </c>
      <c r="BC98" s="95">
        <f>'003 - Ostatní a vedlejší ...'!F38</f>
        <v>0</v>
      </c>
      <c r="BD98" s="97">
        <f>'003 - Ostatní a vedlejší ...'!F39</f>
        <v>0</v>
      </c>
      <c r="BT98" s="25" t="s">
        <v>84</v>
      </c>
      <c r="BV98" s="25" t="s">
        <v>77</v>
      </c>
      <c r="BW98" s="25" t="s">
        <v>95</v>
      </c>
      <c r="BX98" s="25" t="s">
        <v>83</v>
      </c>
      <c r="CL98" s="25" t="s">
        <v>1</v>
      </c>
    </row>
    <row r="99" spans="1:90" s="2" customFormat="1" ht="30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0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mergeCells count="54">
    <mergeCell ref="AS89:AT91"/>
    <mergeCell ref="AM89:AP89"/>
    <mergeCell ref="AM90:AP90"/>
    <mergeCell ref="C92:G92"/>
    <mergeCell ref="AG92:AM92"/>
    <mergeCell ref="AN92:AP92"/>
    <mergeCell ref="I92:AF92"/>
    <mergeCell ref="E98:I98"/>
    <mergeCell ref="K98:AF98"/>
    <mergeCell ref="K97:AF97"/>
    <mergeCell ref="AN97:AP97"/>
    <mergeCell ref="E97:I97"/>
    <mergeCell ref="AG97:AM97"/>
    <mergeCell ref="E96:I96"/>
    <mergeCell ref="K96:AF96"/>
    <mergeCell ref="AG96:AM96"/>
    <mergeCell ref="AG95:AM95"/>
    <mergeCell ref="AN95:AP95"/>
    <mergeCell ref="J95:AF95"/>
    <mergeCell ref="D95:H95"/>
    <mergeCell ref="W30:AE30"/>
    <mergeCell ref="AK30:AO30"/>
    <mergeCell ref="L30:P30"/>
    <mergeCell ref="AK31:AO31"/>
    <mergeCell ref="AG98:AM98"/>
    <mergeCell ref="AN98:AP98"/>
    <mergeCell ref="L85:AO85"/>
    <mergeCell ref="AM87:AN87"/>
    <mergeCell ref="AG94:AM94"/>
    <mergeCell ref="AN94:AP94"/>
    <mergeCell ref="AN96:AP96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001 - Stavební část'!C2" display="/"/>
    <hyperlink ref="A97" location="'002 - Zdravotně technická...'!C2" display="/"/>
    <hyperlink ref="A98" location="'003 - Ostatní a vedlejš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4"/>
  <sheetViews>
    <sheetView showGridLines="0" workbookViewId="0">
      <selection activeCell="H444" sqref="H44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96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7" t="str">
        <f>'Rekapitulace stavby'!K6</f>
        <v>Masarykova ZŠ - oprava sociálního zázemí u tělocvičny</v>
      </c>
      <c r="F7" s="258"/>
      <c r="G7" s="258"/>
      <c r="H7" s="258"/>
      <c r="L7" s="20"/>
    </row>
    <row r="8" spans="1:46" s="1" customFormat="1" ht="12" customHeight="1">
      <c r="B8" s="20"/>
      <c r="D8" s="27" t="s">
        <v>97</v>
      </c>
      <c r="L8" s="20"/>
    </row>
    <row r="9" spans="1:46" s="2" customFormat="1" ht="16.5" customHeight="1">
      <c r="A9" s="32"/>
      <c r="B9" s="33"/>
      <c r="C9" s="32"/>
      <c r="D9" s="32"/>
      <c r="E9" s="257" t="s">
        <v>98</v>
      </c>
      <c r="F9" s="256"/>
      <c r="G9" s="256"/>
      <c r="H9" s="256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99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35" t="s">
        <v>100</v>
      </c>
      <c r="F11" s="256"/>
      <c r="G11" s="256"/>
      <c r="H11" s="256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9. 2. 2021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9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29" t="s">
        <v>1</v>
      </c>
      <c r="F29" s="229"/>
      <c r="G29" s="229"/>
      <c r="H29" s="229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35</v>
      </c>
      <c r="E32" s="32"/>
      <c r="F32" s="32"/>
      <c r="G32" s="32"/>
      <c r="H32" s="32"/>
      <c r="I32" s="32"/>
      <c r="J32" s="71">
        <f>ROUND(J138, 2)</f>
        <v>178088.5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36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39</v>
      </c>
      <c r="E35" s="27" t="s">
        <v>40</v>
      </c>
      <c r="F35" s="104">
        <f>ROUND((SUM(BE138:BE443)),  2)</f>
        <v>178088.5</v>
      </c>
      <c r="G35" s="32"/>
      <c r="H35" s="32"/>
      <c r="I35" s="105">
        <v>0.21</v>
      </c>
      <c r="J35" s="104">
        <f>ROUND(((SUM(BE138:BE443))*I35),  2)</f>
        <v>37398.589999999997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04">
        <f>ROUND((SUM(BF138:BF443)),  2)</f>
        <v>0</v>
      </c>
      <c r="G36" s="32"/>
      <c r="H36" s="32"/>
      <c r="I36" s="105">
        <v>0.15</v>
      </c>
      <c r="J36" s="104">
        <f>ROUND(((SUM(BF138:BF443))*I36),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4">
        <f>ROUND((SUM(BG138:BG443)),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04">
        <f>ROUND((SUM(BH138:BH443)),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ROUND((SUM(BI138:BI443)),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45</v>
      </c>
      <c r="E41" s="60"/>
      <c r="F41" s="60"/>
      <c r="G41" s="108" t="s">
        <v>46</v>
      </c>
      <c r="H41" s="109" t="s">
        <v>47</v>
      </c>
      <c r="I41" s="60"/>
      <c r="J41" s="110">
        <f>SUM(J32:J39)</f>
        <v>215487.09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2" t="s">
        <v>51</v>
      </c>
      <c r="G61" s="45" t="s">
        <v>50</v>
      </c>
      <c r="H61" s="35"/>
      <c r="I61" s="35"/>
      <c r="J61" s="11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2" t="s">
        <v>51</v>
      </c>
      <c r="G76" s="45" t="s">
        <v>50</v>
      </c>
      <c r="H76" s="35"/>
      <c r="I76" s="35"/>
      <c r="J76" s="11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7" t="str">
        <f>E7</f>
        <v>Masarykova ZŠ - oprava sociálního zázemí u tělocvičny</v>
      </c>
      <c r="F85" s="258"/>
      <c r="G85" s="258"/>
      <c r="H85" s="258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97</v>
      </c>
      <c r="L86" s="20"/>
    </row>
    <row r="87" spans="1:31" s="2" customFormat="1" ht="16.5" customHeight="1">
      <c r="A87" s="32"/>
      <c r="B87" s="33"/>
      <c r="C87" s="32"/>
      <c r="D87" s="32"/>
      <c r="E87" s="257" t="s">
        <v>98</v>
      </c>
      <c r="F87" s="256"/>
      <c r="G87" s="256"/>
      <c r="H87" s="256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99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35" t="str">
        <f>E11</f>
        <v>001 - Stavební část</v>
      </c>
      <c r="F89" s="256"/>
      <c r="G89" s="256"/>
      <c r="H89" s="256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9. 2. 2021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Bohumín</v>
      </c>
      <c r="G93" s="32"/>
      <c r="H93" s="32"/>
      <c r="I93" s="27" t="s">
        <v>30</v>
      </c>
      <c r="J93" s="30" t="str">
        <f>E23</f>
        <v>RP Projekt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102</v>
      </c>
      <c r="D96" s="106"/>
      <c r="E96" s="106"/>
      <c r="F96" s="106"/>
      <c r="G96" s="106"/>
      <c r="H96" s="106"/>
      <c r="I96" s="106"/>
      <c r="J96" s="115" t="s">
        <v>103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104</v>
      </c>
      <c r="D98" s="32"/>
      <c r="E98" s="32"/>
      <c r="F98" s="32"/>
      <c r="G98" s="32"/>
      <c r="H98" s="32"/>
      <c r="I98" s="32"/>
      <c r="J98" s="71">
        <f>J138</f>
        <v>178088.5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105</v>
      </c>
    </row>
    <row r="99" spans="1:47" s="9" customFormat="1" ht="24.95" customHeight="1">
      <c r="B99" s="117"/>
      <c r="D99" s="118" t="s">
        <v>106</v>
      </c>
      <c r="E99" s="119"/>
      <c r="F99" s="119"/>
      <c r="G99" s="119"/>
      <c r="H99" s="119"/>
      <c r="I99" s="119"/>
      <c r="J99" s="120">
        <f>J139</f>
        <v>0</v>
      </c>
      <c r="L99" s="117"/>
    </row>
    <row r="100" spans="1:47" s="10" customFormat="1" ht="19.899999999999999" customHeight="1">
      <c r="B100" s="121"/>
      <c r="D100" s="122" t="s">
        <v>107</v>
      </c>
      <c r="E100" s="123"/>
      <c r="F100" s="123"/>
      <c r="G100" s="123"/>
      <c r="H100" s="123"/>
      <c r="I100" s="123"/>
      <c r="J100" s="124">
        <f>J140</f>
        <v>0</v>
      </c>
      <c r="L100" s="121"/>
    </row>
    <row r="101" spans="1:47" s="10" customFormat="1" ht="19.899999999999999" customHeight="1">
      <c r="B101" s="121"/>
      <c r="D101" s="122" t="s">
        <v>108</v>
      </c>
      <c r="E101" s="123"/>
      <c r="F101" s="123"/>
      <c r="G101" s="123"/>
      <c r="H101" s="123"/>
      <c r="I101" s="123"/>
      <c r="J101" s="124">
        <f>J148</f>
        <v>0</v>
      </c>
      <c r="L101" s="121"/>
    </row>
    <row r="102" spans="1:47" s="10" customFormat="1" ht="19.899999999999999" customHeight="1">
      <c r="B102" s="121"/>
      <c r="D102" s="122" t="s">
        <v>109</v>
      </c>
      <c r="E102" s="123"/>
      <c r="F102" s="123"/>
      <c r="G102" s="123"/>
      <c r="H102" s="123"/>
      <c r="I102" s="123"/>
      <c r="J102" s="124">
        <f>J197</f>
        <v>0</v>
      </c>
      <c r="L102" s="121"/>
    </row>
    <row r="103" spans="1:47" s="10" customFormat="1" ht="19.899999999999999" customHeight="1">
      <c r="B103" s="121"/>
      <c r="D103" s="122" t="s">
        <v>110</v>
      </c>
      <c r="E103" s="123"/>
      <c r="F103" s="123"/>
      <c r="G103" s="123"/>
      <c r="H103" s="123"/>
      <c r="I103" s="123"/>
      <c r="J103" s="124">
        <f>J251</f>
        <v>0</v>
      </c>
      <c r="L103" s="121"/>
    </row>
    <row r="104" spans="1:47" s="10" customFormat="1" ht="19.899999999999999" customHeight="1">
      <c r="B104" s="121"/>
      <c r="D104" s="122" t="s">
        <v>111</v>
      </c>
      <c r="E104" s="123"/>
      <c r="F104" s="123"/>
      <c r="G104" s="123"/>
      <c r="H104" s="123"/>
      <c r="I104" s="123"/>
      <c r="J104" s="124">
        <f>J261</f>
        <v>0</v>
      </c>
      <c r="L104" s="121"/>
    </row>
    <row r="105" spans="1:47" s="9" customFormat="1" ht="24.95" customHeight="1">
      <c r="B105" s="117"/>
      <c r="D105" s="118" t="s">
        <v>112</v>
      </c>
      <c r="E105" s="119"/>
      <c r="F105" s="119"/>
      <c r="G105" s="119"/>
      <c r="H105" s="119"/>
      <c r="I105" s="119"/>
      <c r="J105" s="120">
        <f>J264</f>
        <v>178088.5</v>
      </c>
      <c r="L105" s="117"/>
    </row>
    <row r="106" spans="1:47" s="10" customFormat="1" ht="19.899999999999999" customHeight="1">
      <c r="B106" s="121"/>
      <c r="D106" s="122" t="s">
        <v>113</v>
      </c>
      <c r="E106" s="123"/>
      <c r="F106" s="123"/>
      <c r="G106" s="123"/>
      <c r="H106" s="123"/>
      <c r="I106" s="123"/>
      <c r="J106" s="124">
        <f>J265</f>
        <v>0</v>
      </c>
      <c r="L106" s="121"/>
    </row>
    <row r="107" spans="1:47" s="10" customFormat="1" ht="19.899999999999999" customHeight="1">
      <c r="B107" s="121"/>
      <c r="D107" s="122" t="s">
        <v>114</v>
      </c>
      <c r="E107" s="123"/>
      <c r="F107" s="123"/>
      <c r="G107" s="123"/>
      <c r="H107" s="123"/>
      <c r="I107" s="123"/>
      <c r="J107" s="124">
        <f>J279</f>
        <v>0</v>
      </c>
      <c r="L107" s="121"/>
    </row>
    <row r="108" spans="1:47" s="10" customFormat="1" ht="19.899999999999999" customHeight="1">
      <c r="B108" s="121"/>
      <c r="D108" s="122" t="s">
        <v>115</v>
      </c>
      <c r="E108" s="123"/>
      <c r="F108" s="123"/>
      <c r="G108" s="123"/>
      <c r="H108" s="123"/>
      <c r="I108" s="123"/>
      <c r="J108" s="124">
        <f>J286</f>
        <v>70000</v>
      </c>
      <c r="L108" s="121"/>
    </row>
    <row r="109" spans="1:47" s="10" customFormat="1" ht="19.899999999999999" customHeight="1">
      <c r="B109" s="121"/>
      <c r="D109" s="122" t="s">
        <v>116</v>
      </c>
      <c r="E109" s="123"/>
      <c r="F109" s="123"/>
      <c r="G109" s="123"/>
      <c r="H109" s="123"/>
      <c r="I109" s="123"/>
      <c r="J109" s="124">
        <f>J289</f>
        <v>0</v>
      </c>
      <c r="L109" s="121"/>
    </row>
    <row r="110" spans="1:47" s="10" customFormat="1" ht="19.899999999999999" customHeight="1">
      <c r="B110" s="121"/>
      <c r="D110" s="122" t="s">
        <v>117</v>
      </c>
      <c r="E110" s="123"/>
      <c r="F110" s="123"/>
      <c r="G110" s="123"/>
      <c r="H110" s="123"/>
      <c r="I110" s="123"/>
      <c r="J110" s="124">
        <f>J307</f>
        <v>0</v>
      </c>
      <c r="L110" s="121"/>
    </row>
    <row r="111" spans="1:47" s="10" customFormat="1" ht="19.899999999999999" customHeight="1">
      <c r="B111" s="121"/>
      <c r="D111" s="122" t="s">
        <v>118</v>
      </c>
      <c r="E111" s="123"/>
      <c r="F111" s="123"/>
      <c r="G111" s="123"/>
      <c r="H111" s="123"/>
      <c r="I111" s="123"/>
      <c r="J111" s="124">
        <f>J338</f>
        <v>0</v>
      </c>
      <c r="L111" s="121"/>
    </row>
    <row r="112" spans="1:47" s="10" customFormat="1" ht="19.899999999999999" customHeight="1">
      <c r="B112" s="121"/>
      <c r="D112" s="122" t="s">
        <v>119</v>
      </c>
      <c r="E112" s="123"/>
      <c r="F112" s="123"/>
      <c r="G112" s="123"/>
      <c r="H112" s="123"/>
      <c r="I112" s="123"/>
      <c r="J112" s="124">
        <f>J343</f>
        <v>24046.5</v>
      </c>
      <c r="L112" s="121"/>
    </row>
    <row r="113" spans="1:31" s="10" customFormat="1" ht="19.899999999999999" customHeight="1">
      <c r="B113" s="121"/>
      <c r="D113" s="122" t="s">
        <v>120</v>
      </c>
      <c r="E113" s="123"/>
      <c r="F113" s="123"/>
      <c r="G113" s="123"/>
      <c r="H113" s="123"/>
      <c r="I113" s="123"/>
      <c r="J113" s="124">
        <f>J373</f>
        <v>84042</v>
      </c>
      <c r="L113" s="121"/>
    </row>
    <row r="114" spans="1:31" s="10" customFormat="1" ht="19.899999999999999" customHeight="1">
      <c r="B114" s="121"/>
      <c r="D114" s="122" t="s">
        <v>121</v>
      </c>
      <c r="E114" s="123"/>
      <c r="F114" s="123"/>
      <c r="G114" s="123"/>
      <c r="H114" s="123"/>
      <c r="I114" s="123"/>
      <c r="J114" s="124">
        <f>J421</f>
        <v>0</v>
      </c>
      <c r="L114" s="121"/>
    </row>
    <row r="115" spans="1:31" s="10" customFormat="1" ht="19.899999999999999" customHeight="1">
      <c r="B115" s="121"/>
      <c r="D115" s="122" t="s">
        <v>122</v>
      </c>
      <c r="E115" s="123"/>
      <c r="F115" s="123"/>
      <c r="G115" s="123"/>
      <c r="H115" s="123"/>
      <c r="I115" s="123"/>
      <c r="J115" s="124">
        <f>J431</f>
        <v>0</v>
      </c>
      <c r="L115" s="121"/>
    </row>
    <row r="116" spans="1:31" s="9" customFormat="1" ht="24.95" customHeight="1">
      <c r="B116" s="117"/>
      <c r="D116" s="118" t="s">
        <v>123</v>
      </c>
      <c r="E116" s="119"/>
      <c r="F116" s="119"/>
      <c r="G116" s="119"/>
      <c r="H116" s="119"/>
      <c r="I116" s="119"/>
      <c r="J116" s="120">
        <f>J439</f>
        <v>0</v>
      </c>
      <c r="L116" s="117"/>
    </row>
    <row r="117" spans="1:31" s="2" customFormat="1" ht="21.7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5" customHeight="1">
      <c r="A118" s="32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22" spans="1:31" s="2" customFormat="1" ht="6.95" customHeight="1">
      <c r="A122" s="32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24.95" customHeight="1">
      <c r="A123" s="32"/>
      <c r="B123" s="33"/>
      <c r="C123" s="21" t="s">
        <v>124</v>
      </c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16</v>
      </c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6.5" customHeight="1">
      <c r="A126" s="32"/>
      <c r="B126" s="33"/>
      <c r="C126" s="32"/>
      <c r="D126" s="32"/>
      <c r="E126" s="257" t="str">
        <f>E7</f>
        <v>Masarykova ZŠ - oprava sociálního zázemí u tělocvičny</v>
      </c>
      <c r="F126" s="258"/>
      <c r="G126" s="258"/>
      <c r="H126" s="258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1" customFormat="1" ht="12" customHeight="1">
      <c r="B127" s="20"/>
      <c r="C127" s="27" t="s">
        <v>97</v>
      </c>
      <c r="L127" s="20"/>
    </row>
    <row r="128" spans="1:31" s="2" customFormat="1" ht="16.5" customHeight="1">
      <c r="A128" s="32"/>
      <c r="B128" s="33"/>
      <c r="C128" s="32"/>
      <c r="D128" s="32"/>
      <c r="E128" s="257" t="s">
        <v>98</v>
      </c>
      <c r="F128" s="256"/>
      <c r="G128" s="256"/>
      <c r="H128" s="256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99</v>
      </c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>
      <c r="A130" s="32"/>
      <c r="B130" s="33"/>
      <c r="C130" s="32"/>
      <c r="D130" s="32"/>
      <c r="E130" s="235" t="str">
        <f>E11</f>
        <v>001 - Stavební část</v>
      </c>
      <c r="F130" s="256"/>
      <c r="G130" s="256"/>
      <c r="H130" s="256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6.95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>
      <c r="A132" s="32"/>
      <c r="B132" s="33"/>
      <c r="C132" s="27" t="s">
        <v>20</v>
      </c>
      <c r="D132" s="32"/>
      <c r="E132" s="32"/>
      <c r="F132" s="25" t="str">
        <f>F14</f>
        <v xml:space="preserve"> </v>
      </c>
      <c r="G132" s="32"/>
      <c r="H132" s="32"/>
      <c r="I132" s="27" t="s">
        <v>22</v>
      </c>
      <c r="J132" s="55" t="str">
        <f>IF(J14="","",J14)</f>
        <v>9. 2. 2021</v>
      </c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3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5.2" customHeight="1">
      <c r="A134" s="32"/>
      <c r="B134" s="33"/>
      <c r="C134" s="27" t="s">
        <v>24</v>
      </c>
      <c r="D134" s="32"/>
      <c r="E134" s="32"/>
      <c r="F134" s="25" t="str">
        <f>E17</f>
        <v>Město Bohumín</v>
      </c>
      <c r="G134" s="32"/>
      <c r="H134" s="32"/>
      <c r="I134" s="27" t="s">
        <v>30</v>
      </c>
      <c r="J134" s="30" t="str">
        <f>E23</f>
        <v>RP Projekt s.r.o.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5.2" customHeight="1">
      <c r="A135" s="32"/>
      <c r="B135" s="33"/>
      <c r="C135" s="27" t="s">
        <v>28</v>
      </c>
      <c r="D135" s="32"/>
      <c r="E135" s="32"/>
      <c r="F135" s="25" t="str">
        <f>IF(E20="","",E20)</f>
        <v>Vyplň údaj</v>
      </c>
      <c r="G135" s="32"/>
      <c r="H135" s="32"/>
      <c r="I135" s="27" t="s">
        <v>33</v>
      </c>
      <c r="J135" s="30" t="str">
        <f>E26</f>
        <v xml:space="preserve"> </v>
      </c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10.35" customHeight="1">
      <c r="A136" s="32"/>
      <c r="B136" s="33"/>
      <c r="C136" s="32"/>
      <c r="D136" s="32"/>
      <c r="E136" s="32"/>
      <c r="F136" s="32"/>
      <c r="G136" s="32"/>
      <c r="H136" s="32"/>
      <c r="I136" s="3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11" customFormat="1" ht="29.25" customHeight="1">
      <c r="A137" s="125"/>
      <c r="B137" s="126"/>
      <c r="C137" s="127" t="s">
        <v>125</v>
      </c>
      <c r="D137" s="128" t="s">
        <v>60</v>
      </c>
      <c r="E137" s="128" t="s">
        <v>56</v>
      </c>
      <c r="F137" s="128" t="s">
        <v>57</v>
      </c>
      <c r="G137" s="128" t="s">
        <v>126</v>
      </c>
      <c r="H137" s="128" t="s">
        <v>127</v>
      </c>
      <c r="I137" s="128" t="s">
        <v>128</v>
      </c>
      <c r="J137" s="128" t="s">
        <v>103</v>
      </c>
      <c r="K137" s="129" t="s">
        <v>129</v>
      </c>
      <c r="L137" s="130"/>
      <c r="M137" s="62" t="s">
        <v>1</v>
      </c>
      <c r="N137" s="63" t="s">
        <v>39</v>
      </c>
      <c r="O137" s="63" t="s">
        <v>130</v>
      </c>
      <c r="P137" s="63" t="s">
        <v>131</v>
      </c>
      <c r="Q137" s="63" t="s">
        <v>132</v>
      </c>
      <c r="R137" s="63" t="s">
        <v>133</v>
      </c>
      <c r="S137" s="63" t="s">
        <v>134</v>
      </c>
      <c r="T137" s="64" t="s">
        <v>135</v>
      </c>
      <c r="U137" s="125"/>
      <c r="V137" s="125"/>
      <c r="W137" s="125"/>
      <c r="X137" s="125"/>
      <c r="Y137" s="125"/>
      <c r="Z137" s="125"/>
      <c r="AA137" s="125"/>
      <c r="AB137" s="125"/>
      <c r="AC137" s="125"/>
      <c r="AD137" s="125"/>
      <c r="AE137" s="125"/>
    </row>
    <row r="138" spans="1:65" s="2" customFormat="1" ht="22.9" customHeight="1">
      <c r="A138" s="32"/>
      <c r="B138" s="33"/>
      <c r="C138" s="69" t="s">
        <v>136</v>
      </c>
      <c r="D138" s="32"/>
      <c r="E138" s="32"/>
      <c r="F138" s="32"/>
      <c r="G138" s="32"/>
      <c r="H138" s="32"/>
      <c r="I138" s="32"/>
      <c r="J138" s="131">
        <f>BK138</f>
        <v>178088.5</v>
      </c>
      <c r="K138" s="32"/>
      <c r="L138" s="33"/>
      <c r="M138" s="65"/>
      <c r="N138" s="56"/>
      <c r="O138" s="66"/>
      <c r="P138" s="132">
        <f>P139+P264+P439</f>
        <v>0</v>
      </c>
      <c r="Q138" s="66"/>
      <c r="R138" s="132">
        <f>R139+R264+R439</f>
        <v>24.365263730000002</v>
      </c>
      <c r="S138" s="66"/>
      <c r="T138" s="133">
        <f>T139+T264+T439</f>
        <v>19.97893169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74</v>
      </c>
      <c r="AU138" s="17" t="s">
        <v>105</v>
      </c>
      <c r="BK138" s="134">
        <f>BK139+BK264+BK439</f>
        <v>178088.5</v>
      </c>
    </row>
    <row r="139" spans="1:65" s="12" customFormat="1" ht="25.9" customHeight="1">
      <c r="B139" s="135"/>
      <c r="D139" s="136" t="s">
        <v>74</v>
      </c>
      <c r="E139" s="137" t="s">
        <v>137</v>
      </c>
      <c r="F139" s="137" t="s">
        <v>138</v>
      </c>
      <c r="I139" s="138"/>
      <c r="J139" s="139">
        <f>BK139</f>
        <v>0</v>
      </c>
      <c r="L139" s="135"/>
      <c r="M139" s="140"/>
      <c r="N139" s="141"/>
      <c r="O139" s="141"/>
      <c r="P139" s="142">
        <f>P140+P148+P197+P251+P261</f>
        <v>0</v>
      </c>
      <c r="Q139" s="141"/>
      <c r="R139" s="142">
        <f>R140+R148+R197+R251+R261</f>
        <v>19.908175320000002</v>
      </c>
      <c r="S139" s="141"/>
      <c r="T139" s="143">
        <f>T140+T148+T197+T251+T261</f>
        <v>9.2585639999999998</v>
      </c>
      <c r="AR139" s="136" t="s">
        <v>82</v>
      </c>
      <c r="AT139" s="144" t="s">
        <v>74</v>
      </c>
      <c r="AU139" s="144" t="s">
        <v>75</v>
      </c>
      <c r="AY139" s="136" t="s">
        <v>139</v>
      </c>
      <c r="BK139" s="145">
        <f>BK140+BK148+BK197+BK251+BK261</f>
        <v>0</v>
      </c>
    </row>
    <row r="140" spans="1:65" s="12" customFormat="1" ht="22.9" customHeight="1">
      <c r="B140" s="135"/>
      <c r="D140" s="136" t="s">
        <v>74</v>
      </c>
      <c r="E140" s="146" t="s">
        <v>140</v>
      </c>
      <c r="F140" s="146" t="s">
        <v>141</v>
      </c>
      <c r="I140" s="138"/>
      <c r="J140" s="147">
        <f>BK140</f>
        <v>0</v>
      </c>
      <c r="L140" s="135"/>
      <c r="M140" s="140"/>
      <c r="N140" s="141"/>
      <c r="O140" s="141"/>
      <c r="P140" s="142">
        <f>SUM(P141:P147)</f>
        <v>0</v>
      </c>
      <c r="Q140" s="141"/>
      <c r="R140" s="142">
        <f>SUM(R141:R147)</f>
        <v>1.1545799999999999</v>
      </c>
      <c r="S140" s="141"/>
      <c r="T140" s="143">
        <f>SUM(T141:T147)</f>
        <v>0</v>
      </c>
      <c r="AR140" s="136" t="s">
        <v>82</v>
      </c>
      <c r="AT140" s="144" t="s">
        <v>74</v>
      </c>
      <c r="AU140" s="144" t="s">
        <v>82</v>
      </c>
      <c r="AY140" s="136" t="s">
        <v>139</v>
      </c>
      <c r="BK140" s="145">
        <f>SUM(BK141:BK147)</f>
        <v>0</v>
      </c>
    </row>
    <row r="141" spans="1:65" s="2" customFormat="1" ht="24">
      <c r="A141" s="32"/>
      <c r="B141" s="148"/>
      <c r="C141" s="149" t="s">
        <v>82</v>
      </c>
      <c r="D141" s="149" t="s">
        <v>142</v>
      </c>
      <c r="E141" s="150" t="s">
        <v>143</v>
      </c>
      <c r="F141" s="151" t="s">
        <v>144</v>
      </c>
      <c r="G141" s="152" t="s">
        <v>145</v>
      </c>
      <c r="H141" s="153">
        <v>1</v>
      </c>
      <c r="I141" s="154"/>
      <c r="J141" s="155">
        <f>ROUND(I141*H141,2)</f>
        <v>0</v>
      </c>
      <c r="K141" s="151" t="s">
        <v>146</v>
      </c>
      <c r="L141" s="33"/>
      <c r="M141" s="156" t="s">
        <v>1</v>
      </c>
      <c r="N141" s="157" t="s">
        <v>40</v>
      </c>
      <c r="O141" s="58"/>
      <c r="P141" s="158">
        <f>O141*H141</f>
        <v>0</v>
      </c>
      <c r="Q141" s="158">
        <v>1.8929999999999999E-2</v>
      </c>
      <c r="R141" s="158">
        <f>Q141*H141</f>
        <v>1.8929999999999999E-2</v>
      </c>
      <c r="S141" s="158">
        <v>0</v>
      </c>
      <c r="T141" s="159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0" t="s">
        <v>147</v>
      </c>
      <c r="AT141" s="160" t="s">
        <v>142</v>
      </c>
      <c r="AU141" s="160" t="s">
        <v>84</v>
      </c>
      <c r="AY141" s="17" t="s">
        <v>139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7" t="s">
        <v>82</v>
      </c>
      <c r="BK141" s="161">
        <f>ROUND(I141*H141,2)</f>
        <v>0</v>
      </c>
      <c r="BL141" s="17" t="s">
        <v>147</v>
      </c>
      <c r="BM141" s="160" t="s">
        <v>148</v>
      </c>
    </row>
    <row r="142" spans="1:65" s="2" customFormat="1" ht="19.5">
      <c r="A142" s="32"/>
      <c r="B142" s="33"/>
      <c r="C142" s="32"/>
      <c r="D142" s="162" t="s">
        <v>149</v>
      </c>
      <c r="E142" s="32"/>
      <c r="F142" s="163" t="s">
        <v>150</v>
      </c>
      <c r="G142" s="32"/>
      <c r="H142" s="32"/>
      <c r="I142" s="164"/>
      <c r="J142" s="32"/>
      <c r="K142" s="32"/>
      <c r="L142" s="33"/>
      <c r="M142" s="165"/>
      <c r="N142" s="166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149</v>
      </c>
      <c r="AU142" s="17" t="s">
        <v>84</v>
      </c>
    </row>
    <row r="143" spans="1:65" s="13" customFormat="1">
      <c r="B143" s="167"/>
      <c r="D143" s="162" t="s">
        <v>151</v>
      </c>
      <c r="E143" s="168" t="s">
        <v>1</v>
      </c>
      <c r="F143" s="169" t="s">
        <v>152</v>
      </c>
      <c r="H143" s="170">
        <v>1</v>
      </c>
      <c r="I143" s="171"/>
      <c r="L143" s="167"/>
      <c r="M143" s="172"/>
      <c r="N143" s="173"/>
      <c r="O143" s="173"/>
      <c r="P143" s="173"/>
      <c r="Q143" s="173"/>
      <c r="R143" s="173"/>
      <c r="S143" s="173"/>
      <c r="T143" s="174"/>
      <c r="AT143" s="168" t="s">
        <v>151</v>
      </c>
      <c r="AU143" s="168" t="s">
        <v>84</v>
      </c>
      <c r="AV143" s="13" t="s">
        <v>84</v>
      </c>
      <c r="AW143" s="13" t="s">
        <v>32</v>
      </c>
      <c r="AX143" s="13" t="s">
        <v>82</v>
      </c>
      <c r="AY143" s="168" t="s">
        <v>139</v>
      </c>
    </row>
    <row r="144" spans="1:65" s="2" customFormat="1" ht="24">
      <c r="A144" s="32"/>
      <c r="B144" s="148"/>
      <c r="C144" s="149" t="s">
        <v>84</v>
      </c>
      <c r="D144" s="149" t="s">
        <v>142</v>
      </c>
      <c r="E144" s="150" t="s">
        <v>153</v>
      </c>
      <c r="F144" s="151" t="s">
        <v>154</v>
      </c>
      <c r="G144" s="152" t="s">
        <v>155</v>
      </c>
      <c r="H144" s="153">
        <v>15</v>
      </c>
      <c r="I144" s="154"/>
      <c r="J144" s="155">
        <f>ROUND(I144*H144,2)</f>
        <v>0</v>
      </c>
      <c r="K144" s="151" t="s">
        <v>146</v>
      </c>
      <c r="L144" s="33"/>
      <c r="M144" s="156" t="s">
        <v>1</v>
      </c>
      <c r="N144" s="157" t="s">
        <v>40</v>
      </c>
      <c r="O144" s="58"/>
      <c r="P144" s="158">
        <f>O144*H144</f>
        <v>0</v>
      </c>
      <c r="Q144" s="158">
        <v>7.571E-2</v>
      </c>
      <c r="R144" s="158">
        <f>Q144*H144</f>
        <v>1.13565</v>
      </c>
      <c r="S144" s="158">
        <v>0</v>
      </c>
      <c r="T144" s="159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0" t="s">
        <v>147</v>
      </c>
      <c r="AT144" s="160" t="s">
        <v>142</v>
      </c>
      <c r="AU144" s="160" t="s">
        <v>84</v>
      </c>
      <c r="AY144" s="17" t="s">
        <v>139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7" t="s">
        <v>82</v>
      </c>
      <c r="BK144" s="161">
        <f>ROUND(I144*H144,2)</f>
        <v>0</v>
      </c>
      <c r="BL144" s="17" t="s">
        <v>147</v>
      </c>
      <c r="BM144" s="160" t="s">
        <v>156</v>
      </c>
    </row>
    <row r="145" spans="1:65" s="2" customFormat="1" ht="19.5">
      <c r="A145" s="32"/>
      <c r="B145" s="33"/>
      <c r="C145" s="32"/>
      <c r="D145" s="162" t="s">
        <v>149</v>
      </c>
      <c r="E145" s="32"/>
      <c r="F145" s="163" t="s">
        <v>157</v>
      </c>
      <c r="G145" s="32"/>
      <c r="H145" s="32"/>
      <c r="I145" s="164"/>
      <c r="J145" s="32"/>
      <c r="K145" s="32"/>
      <c r="L145" s="33"/>
      <c r="M145" s="165"/>
      <c r="N145" s="166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149</v>
      </c>
      <c r="AU145" s="17" t="s">
        <v>84</v>
      </c>
    </row>
    <row r="146" spans="1:65" s="14" customFormat="1">
      <c r="B146" s="175"/>
      <c r="D146" s="162" t="s">
        <v>151</v>
      </c>
      <c r="E146" s="176" t="s">
        <v>1</v>
      </c>
      <c r="F146" s="177" t="s">
        <v>158</v>
      </c>
      <c r="H146" s="176" t="s">
        <v>1</v>
      </c>
      <c r="I146" s="178"/>
      <c r="L146" s="175"/>
      <c r="M146" s="179"/>
      <c r="N146" s="180"/>
      <c r="O146" s="180"/>
      <c r="P146" s="180"/>
      <c r="Q146" s="180"/>
      <c r="R146" s="180"/>
      <c r="S146" s="180"/>
      <c r="T146" s="181"/>
      <c r="AT146" s="176" t="s">
        <v>151</v>
      </c>
      <c r="AU146" s="176" t="s">
        <v>84</v>
      </c>
      <c r="AV146" s="14" t="s">
        <v>82</v>
      </c>
      <c r="AW146" s="14" t="s">
        <v>32</v>
      </c>
      <c r="AX146" s="14" t="s">
        <v>75</v>
      </c>
      <c r="AY146" s="176" t="s">
        <v>139</v>
      </c>
    </row>
    <row r="147" spans="1:65" s="13" customFormat="1">
      <c r="B147" s="167"/>
      <c r="D147" s="162" t="s">
        <v>151</v>
      </c>
      <c r="E147" s="168" t="s">
        <v>1</v>
      </c>
      <c r="F147" s="169" t="s">
        <v>8</v>
      </c>
      <c r="H147" s="170">
        <v>15</v>
      </c>
      <c r="I147" s="171"/>
      <c r="L147" s="167"/>
      <c r="M147" s="172"/>
      <c r="N147" s="173"/>
      <c r="O147" s="173"/>
      <c r="P147" s="173"/>
      <c r="Q147" s="173"/>
      <c r="R147" s="173"/>
      <c r="S147" s="173"/>
      <c r="T147" s="174"/>
      <c r="AT147" s="168" t="s">
        <v>151</v>
      </c>
      <c r="AU147" s="168" t="s">
        <v>84</v>
      </c>
      <c r="AV147" s="13" t="s">
        <v>84</v>
      </c>
      <c r="AW147" s="13" t="s">
        <v>32</v>
      </c>
      <c r="AX147" s="13" t="s">
        <v>82</v>
      </c>
      <c r="AY147" s="168" t="s">
        <v>139</v>
      </c>
    </row>
    <row r="148" spans="1:65" s="12" customFormat="1" ht="22.9" customHeight="1">
      <c r="B148" s="135"/>
      <c r="D148" s="136" t="s">
        <v>74</v>
      </c>
      <c r="E148" s="146" t="s">
        <v>159</v>
      </c>
      <c r="F148" s="146" t="s">
        <v>160</v>
      </c>
      <c r="I148" s="138"/>
      <c r="J148" s="147">
        <f>BK148</f>
        <v>0</v>
      </c>
      <c r="L148" s="135"/>
      <c r="M148" s="140"/>
      <c r="N148" s="141"/>
      <c r="O148" s="141"/>
      <c r="P148" s="142">
        <f>SUM(P149:P196)</f>
        <v>0</v>
      </c>
      <c r="Q148" s="141"/>
      <c r="R148" s="142">
        <f>SUM(R149:R196)</f>
        <v>18.747545850000002</v>
      </c>
      <c r="S148" s="141"/>
      <c r="T148" s="143">
        <f>SUM(T149:T196)</f>
        <v>0</v>
      </c>
      <c r="AR148" s="136" t="s">
        <v>82</v>
      </c>
      <c r="AT148" s="144" t="s">
        <v>74</v>
      </c>
      <c r="AU148" s="144" t="s">
        <v>82</v>
      </c>
      <c r="AY148" s="136" t="s">
        <v>139</v>
      </c>
      <c r="BK148" s="145">
        <f>SUM(BK149:BK196)</f>
        <v>0</v>
      </c>
    </row>
    <row r="149" spans="1:65" s="2" customFormat="1" ht="33" customHeight="1">
      <c r="A149" s="32"/>
      <c r="B149" s="148"/>
      <c r="C149" s="149" t="s">
        <v>140</v>
      </c>
      <c r="D149" s="149" t="s">
        <v>142</v>
      </c>
      <c r="E149" s="150" t="s">
        <v>161</v>
      </c>
      <c r="F149" s="151" t="s">
        <v>966</v>
      </c>
      <c r="G149" s="152" t="s">
        <v>155</v>
      </c>
      <c r="H149" s="153">
        <v>1</v>
      </c>
      <c r="I149" s="154"/>
      <c r="J149" s="155">
        <f>ROUND(I149*H149,2)</f>
        <v>0</v>
      </c>
      <c r="K149" s="151" t="s">
        <v>1</v>
      </c>
      <c r="L149" s="33"/>
      <c r="M149" s="156" t="s">
        <v>1</v>
      </c>
      <c r="N149" s="157" t="s">
        <v>40</v>
      </c>
      <c r="O149" s="58"/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0" t="s">
        <v>147</v>
      </c>
      <c r="AT149" s="160" t="s">
        <v>142</v>
      </c>
      <c r="AU149" s="160" t="s">
        <v>84</v>
      </c>
      <c r="AY149" s="17" t="s">
        <v>139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7" t="s">
        <v>82</v>
      </c>
      <c r="BK149" s="161">
        <f>ROUND(I149*H149,2)</f>
        <v>0</v>
      </c>
      <c r="BL149" s="17" t="s">
        <v>147</v>
      </c>
      <c r="BM149" s="160" t="s">
        <v>163</v>
      </c>
    </row>
    <row r="150" spans="1:65" s="2" customFormat="1" ht="19.5">
      <c r="A150" s="32"/>
      <c r="B150" s="33"/>
      <c r="C150" s="32"/>
      <c r="D150" s="162" t="s">
        <v>149</v>
      </c>
      <c r="E150" s="32"/>
      <c r="F150" s="163" t="s">
        <v>162</v>
      </c>
      <c r="G150" s="32"/>
      <c r="H150" s="32"/>
      <c r="I150" s="164"/>
      <c r="J150" s="32"/>
      <c r="K150" s="32"/>
      <c r="L150" s="33"/>
      <c r="M150" s="165"/>
      <c r="N150" s="166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149</v>
      </c>
      <c r="AU150" s="17" t="s">
        <v>84</v>
      </c>
    </row>
    <row r="151" spans="1:65" s="13" customFormat="1">
      <c r="B151" s="167"/>
      <c r="D151" s="162" t="s">
        <v>151</v>
      </c>
      <c r="E151" s="168" t="s">
        <v>1</v>
      </c>
      <c r="F151" s="169" t="s">
        <v>82</v>
      </c>
      <c r="H151" s="170">
        <v>1</v>
      </c>
      <c r="I151" s="171"/>
      <c r="L151" s="167"/>
      <c r="M151" s="172"/>
      <c r="N151" s="173"/>
      <c r="O151" s="173"/>
      <c r="P151" s="173"/>
      <c r="Q151" s="173"/>
      <c r="R151" s="173"/>
      <c r="S151" s="173"/>
      <c r="T151" s="174"/>
      <c r="AT151" s="168" t="s">
        <v>151</v>
      </c>
      <c r="AU151" s="168" t="s">
        <v>84</v>
      </c>
      <c r="AV151" s="13" t="s">
        <v>84</v>
      </c>
      <c r="AW151" s="13" t="s">
        <v>32</v>
      </c>
      <c r="AX151" s="13" t="s">
        <v>82</v>
      </c>
      <c r="AY151" s="168" t="s">
        <v>139</v>
      </c>
    </row>
    <row r="152" spans="1:65" s="2" customFormat="1" ht="24">
      <c r="A152" s="32"/>
      <c r="B152" s="148"/>
      <c r="C152" s="149" t="s">
        <v>147</v>
      </c>
      <c r="D152" s="149" t="s">
        <v>142</v>
      </c>
      <c r="E152" s="150" t="s">
        <v>164</v>
      </c>
      <c r="F152" s="151" t="s">
        <v>165</v>
      </c>
      <c r="G152" s="152" t="s">
        <v>155</v>
      </c>
      <c r="H152" s="153">
        <v>141.654</v>
      </c>
      <c r="I152" s="154"/>
      <c r="J152" s="155">
        <f>ROUND(I152*H152,2)</f>
        <v>0</v>
      </c>
      <c r="K152" s="151" t="s">
        <v>146</v>
      </c>
      <c r="L152" s="33"/>
      <c r="M152" s="156" t="s">
        <v>1</v>
      </c>
      <c r="N152" s="157" t="s">
        <v>40</v>
      </c>
      <c r="O152" s="58"/>
      <c r="P152" s="158">
        <f>O152*H152</f>
        <v>0</v>
      </c>
      <c r="Q152" s="158">
        <v>7.3499999999999998E-3</v>
      </c>
      <c r="R152" s="158">
        <f>Q152*H152</f>
        <v>1.0411568999999998</v>
      </c>
      <c r="S152" s="158">
        <v>0</v>
      </c>
      <c r="T152" s="15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0" t="s">
        <v>147</v>
      </c>
      <c r="AT152" s="160" t="s">
        <v>142</v>
      </c>
      <c r="AU152" s="160" t="s">
        <v>84</v>
      </c>
      <c r="AY152" s="17" t="s">
        <v>139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7" t="s">
        <v>82</v>
      </c>
      <c r="BK152" s="161">
        <f>ROUND(I152*H152,2)</f>
        <v>0</v>
      </c>
      <c r="BL152" s="17" t="s">
        <v>147</v>
      </c>
      <c r="BM152" s="160" t="s">
        <v>166</v>
      </c>
    </row>
    <row r="153" spans="1:65" s="2" customFormat="1" ht="19.5">
      <c r="A153" s="32"/>
      <c r="B153" s="33"/>
      <c r="C153" s="32"/>
      <c r="D153" s="162" t="s">
        <v>149</v>
      </c>
      <c r="E153" s="32"/>
      <c r="F153" s="163" t="s">
        <v>167</v>
      </c>
      <c r="G153" s="32"/>
      <c r="H153" s="32"/>
      <c r="I153" s="164"/>
      <c r="J153" s="32"/>
      <c r="K153" s="32"/>
      <c r="L153" s="33"/>
      <c r="M153" s="165"/>
      <c r="N153" s="166"/>
      <c r="O153" s="58"/>
      <c r="P153" s="58"/>
      <c r="Q153" s="58"/>
      <c r="R153" s="58"/>
      <c r="S153" s="58"/>
      <c r="T153" s="59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149</v>
      </c>
      <c r="AU153" s="17" t="s">
        <v>84</v>
      </c>
    </row>
    <row r="154" spans="1:65" s="14" customFormat="1" ht="22.5">
      <c r="B154" s="175"/>
      <c r="D154" s="162" t="s">
        <v>151</v>
      </c>
      <c r="E154" s="176" t="s">
        <v>1</v>
      </c>
      <c r="F154" s="177" t="s">
        <v>168</v>
      </c>
      <c r="H154" s="176" t="s">
        <v>1</v>
      </c>
      <c r="I154" s="178"/>
      <c r="L154" s="175"/>
      <c r="M154" s="179"/>
      <c r="N154" s="180"/>
      <c r="O154" s="180"/>
      <c r="P154" s="180"/>
      <c r="Q154" s="180"/>
      <c r="R154" s="180"/>
      <c r="S154" s="180"/>
      <c r="T154" s="181"/>
      <c r="AT154" s="176" t="s">
        <v>151</v>
      </c>
      <c r="AU154" s="176" t="s">
        <v>84</v>
      </c>
      <c r="AV154" s="14" t="s">
        <v>82</v>
      </c>
      <c r="AW154" s="14" t="s">
        <v>32</v>
      </c>
      <c r="AX154" s="14" t="s">
        <v>75</v>
      </c>
      <c r="AY154" s="176" t="s">
        <v>139</v>
      </c>
    </row>
    <row r="155" spans="1:65" s="13" customFormat="1">
      <c r="B155" s="167"/>
      <c r="D155" s="162" t="s">
        <v>151</v>
      </c>
      <c r="E155" s="168" t="s">
        <v>1</v>
      </c>
      <c r="F155" s="169" t="s">
        <v>169</v>
      </c>
      <c r="H155" s="170">
        <v>141.654</v>
      </c>
      <c r="I155" s="171"/>
      <c r="L155" s="167"/>
      <c r="M155" s="172"/>
      <c r="N155" s="173"/>
      <c r="O155" s="173"/>
      <c r="P155" s="173"/>
      <c r="Q155" s="173"/>
      <c r="R155" s="173"/>
      <c r="S155" s="173"/>
      <c r="T155" s="174"/>
      <c r="AT155" s="168" t="s">
        <v>151</v>
      </c>
      <c r="AU155" s="168" t="s">
        <v>84</v>
      </c>
      <c r="AV155" s="13" t="s">
        <v>84</v>
      </c>
      <c r="AW155" s="13" t="s">
        <v>32</v>
      </c>
      <c r="AX155" s="13" t="s">
        <v>82</v>
      </c>
      <c r="AY155" s="168" t="s">
        <v>139</v>
      </c>
    </row>
    <row r="156" spans="1:65" s="2" customFormat="1" ht="33" customHeight="1">
      <c r="A156" s="32"/>
      <c r="B156" s="148"/>
      <c r="C156" s="149" t="s">
        <v>170</v>
      </c>
      <c r="D156" s="149" t="s">
        <v>142</v>
      </c>
      <c r="E156" s="150" t="s">
        <v>171</v>
      </c>
      <c r="F156" s="151" t="s">
        <v>172</v>
      </c>
      <c r="G156" s="152" t="s">
        <v>155</v>
      </c>
      <c r="H156" s="153">
        <v>283.30799999999999</v>
      </c>
      <c r="I156" s="154"/>
      <c r="J156" s="155">
        <f>ROUND(I156*H156,2)</f>
        <v>0</v>
      </c>
      <c r="K156" s="151" t="s">
        <v>1</v>
      </c>
      <c r="L156" s="33"/>
      <c r="M156" s="156" t="s">
        <v>1</v>
      </c>
      <c r="N156" s="157" t="s">
        <v>40</v>
      </c>
      <c r="O156" s="58"/>
      <c r="P156" s="158">
        <f>O156*H156</f>
        <v>0</v>
      </c>
      <c r="Q156" s="158">
        <v>4.3800000000000002E-3</v>
      </c>
      <c r="R156" s="158">
        <f>Q156*H156</f>
        <v>1.2408890400000001</v>
      </c>
      <c r="S156" s="158">
        <v>0</v>
      </c>
      <c r="T156" s="15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0" t="s">
        <v>147</v>
      </c>
      <c r="AT156" s="160" t="s">
        <v>142</v>
      </c>
      <c r="AU156" s="160" t="s">
        <v>84</v>
      </c>
      <c r="AY156" s="17" t="s">
        <v>139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7" t="s">
        <v>82</v>
      </c>
      <c r="BK156" s="161">
        <f>ROUND(I156*H156,2)</f>
        <v>0</v>
      </c>
      <c r="BL156" s="17" t="s">
        <v>147</v>
      </c>
      <c r="BM156" s="160" t="s">
        <v>173</v>
      </c>
    </row>
    <row r="157" spans="1:65" s="2" customFormat="1" ht="19.5">
      <c r="A157" s="32"/>
      <c r="B157" s="33"/>
      <c r="C157" s="32"/>
      <c r="D157" s="162" t="s">
        <v>149</v>
      </c>
      <c r="E157" s="32"/>
      <c r="F157" s="163" t="s">
        <v>174</v>
      </c>
      <c r="G157" s="32"/>
      <c r="H157" s="32"/>
      <c r="I157" s="164"/>
      <c r="J157" s="32"/>
      <c r="K157" s="32"/>
      <c r="L157" s="33"/>
      <c r="M157" s="165"/>
      <c r="N157" s="166"/>
      <c r="O157" s="58"/>
      <c r="P157" s="58"/>
      <c r="Q157" s="58"/>
      <c r="R157" s="58"/>
      <c r="S157" s="58"/>
      <c r="T157" s="5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149</v>
      </c>
      <c r="AU157" s="17" t="s">
        <v>84</v>
      </c>
    </row>
    <row r="158" spans="1:65" s="14" customFormat="1">
      <c r="B158" s="175"/>
      <c r="D158" s="162" t="s">
        <v>151</v>
      </c>
      <c r="E158" s="176" t="s">
        <v>1</v>
      </c>
      <c r="F158" s="177" t="s">
        <v>175</v>
      </c>
      <c r="H158" s="176" t="s">
        <v>1</v>
      </c>
      <c r="I158" s="178"/>
      <c r="L158" s="175"/>
      <c r="M158" s="179"/>
      <c r="N158" s="180"/>
      <c r="O158" s="180"/>
      <c r="P158" s="180"/>
      <c r="Q158" s="180"/>
      <c r="R158" s="180"/>
      <c r="S158" s="180"/>
      <c r="T158" s="181"/>
      <c r="AT158" s="176" t="s">
        <v>151</v>
      </c>
      <c r="AU158" s="176" t="s">
        <v>84</v>
      </c>
      <c r="AV158" s="14" t="s">
        <v>82</v>
      </c>
      <c r="AW158" s="14" t="s">
        <v>32</v>
      </c>
      <c r="AX158" s="14" t="s">
        <v>75</v>
      </c>
      <c r="AY158" s="176" t="s">
        <v>139</v>
      </c>
    </row>
    <row r="159" spans="1:65" s="13" customFormat="1">
      <c r="B159" s="167"/>
      <c r="D159" s="162" t="s">
        <v>151</v>
      </c>
      <c r="E159" s="168" t="s">
        <v>1</v>
      </c>
      <c r="F159" s="169" t="s">
        <v>176</v>
      </c>
      <c r="H159" s="170">
        <v>283.30799999999999</v>
      </c>
      <c r="I159" s="171"/>
      <c r="L159" s="167"/>
      <c r="M159" s="172"/>
      <c r="N159" s="173"/>
      <c r="O159" s="173"/>
      <c r="P159" s="173"/>
      <c r="Q159" s="173"/>
      <c r="R159" s="173"/>
      <c r="S159" s="173"/>
      <c r="T159" s="174"/>
      <c r="AT159" s="168" t="s">
        <v>151</v>
      </c>
      <c r="AU159" s="168" t="s">
        <v>84</v>
      </c>
      <c r="AV159" s="13" t="s">
        <v>84</v>
      </c>
      <c r="AW159" s="13" t="s">
        <v>32</v>
      </c>
      <c r="AX159" s="13" t="s">
        <v>82</v>
      </c>
      <c r="AY159" s="168" t="s">
        <v>139</v>
      </c>
    </row>
    <row r="160" spans="1:65" s="2" customFormat="1" ht="24">
      <c r="A160" s="32"/>
      <c r="B160" s="148"/>
      <c r="C160" s="149" t="s">
        <v>159</v>
      </c>
      <c r="D160" s="149" t="s">
        <v>142</v>
      </c>
      <c r="E160" s="150" t="s">
        <v>177</v>
      </c>
      <c r="F160" s="151" t="s">
        <v>178</v>
      </c>
      <c r="G160" s="152" t="s">
        <v>155</v>
      </c>
      <c r="H160" s="153">
        <v>141.654</v>
      </c>
      <c r="I160" s="154"/>
      <c r="J160" s="155">
        <f>ROUND(I160*H160,2)</f>
        <v>0</v>
      </c>
      <c r="K160" s="151" t="s">
        <v>146</v>
      </c>
      <c r="L160" s="33"/>
      <c r="M160" s="156" t="s">
        <v>1</v>
      </c>
      <c r="N160" s="157" t="s">
        <v>40</v>
      </c>
      <c r="O160" s="58"/>
      <c r="P160" s="158">
        <f>O160*H160</f>
        <v>0</v>
      </c>
      <c r="Q160" s="158">
        <v>2.1000000000000001E-2</v>
      </c>
      <c r="R160" s="158">
        <f>Q160*H160</f>
        <v>2.9747340000000002</v>
      </c>
      <c r="S160" s="158">
        <v>0</v>
      </c>
      <c r="T160" s="15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0" t="s">
        <v>147</v>
      </c>
      <c r="AT160" s="160" t="s">
        <v>142</v>
      </c>
      <c r="AU160" s="160" t="s">
        <v>84</v>
      </c>
      <c r="AY160" s="17" t="s">
        <v>139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7" t="s">
        <v>82</v>
      </c>
      <c r="BK160" s="161">
        <f>ROUND(I160*H160,2)</f>
        <v>0</v>
      </c>
      <c r="BL160" s="17" t="s">
        <v>147</v>
      </c>
      <c r="BM160" s="160" t="s">
        <v>179</v>
      </c>
    </row>
    <row r="161" spans="1:65" s="2" customFormat="1" ht="19.5">
      <c r="A161" s="32"/>
      <c r="B161" s="33"/>
      <c r="C161" s="32"/>
      <c r="D161" s="162" t="s">
        <v>149</v>
      </c>
      <c r="E161" s="32"/>
      <c r="F161" s="163" t="s">
        <v>180</v>
      </c>
      <c r="G161" s="32"/>
      <c r="H161" s="32"/>
      <c r="I161" s="164"/>
      <c r="J161" s="32"/>
      <c r="K161" s="32"/>
      <c r="L161" s="33"/>
      <c r="M161" s="165"/>
      <c r="N161" s="166"/>
      <c r="O161" s="58"/>
      <c r="P161" s="58"/>
      <c r="Q161" s="58"/>
      <c r="R161" s="58"/>
      <c r="S161" s="58"/>
      <c r="T161" s="5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149</v>
      </c>
      <c r="AU161" s="17" t="s">
        <v>84</v>
      </c>
    </row>
    <row r="162" spans="1:65" s="2" customFormat="1" ht="24">
      <c r="A162" s="32"/>
      <c r="B162" s="148"/>
      <c r="C162" s="149" t="s">
        <v>181</v>
      </c>
      <c r="D162" s="149" t="s">
        <v>142</v>
      </c>
      <c r="E162" s="150" t="s">
        <v>182</v>
      </c>
      <c r="F162" s="151" t="s">
        <v>183</v>
      </c>
      <c r="G162" s="152" t="s">
        <v>155</v>
      </c>
      <c r="H162" s="153">
        <v>849.92399999999998</v>
      </c>
      <c r="I162" s="154"/>
      <c r="J162" s="155">
        <f>ROUND(I162*H162,2)</f>
        <v>0</v>
      </c>
      <c r="K162" s="151" t="s">
        <v>146</v>
      </c>
      <c r="L162" s="33"/>
      <c r="M162" s="156" t="s">
        <v>1</v>
      </c>
      <c r="N162" s="157" t="s">
        <v>40</v>
      </c>
      <c r="O162" s="58"/>
      <c r="P162" s="158">
        <f>O162*H162</f>
        <v>0</v>
      </c>
      <c r="Q162" s="158">
        <v>1.0500000000000001E-2</v>
      </c>
      <c r="R162" s="158">
        <f>Q162*H162</f>
        <v>8.9242020000000011</v>
      </c>
      <c r="S162" s="158">
        <v>0</v>
      </c>
      <c r="T162" s="15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0" t="s">
        <v>147</v>
      </c>
      <c r="AT162" s="160" t="s">
        <v>142</v>
      </c>
      <c r="AU162" s="160" t="s">
        <v>84</v>
      </c>
      <c r="AY162" s="17" t="s">
        <v>139</v>
      </c>
      <c r="BE162" s="161">
        <f>IF(N162="základní",J162,0)</f>
        <v>0</v>
      </c>
      <c r="BF162" s="161">
        <f>IF(N162="snížená",J162,0)</f>
        <v>0</v>
      </c>
      <c r="BG162" s="161">
        <f>IF(N162="zákl. přenesená",J162,0)</f>
        <v>0</v>
      </c>
      <c r="BH162" s="161">
        <f>IF(N162="sníž. přenesená",J162,0)</f>
        <v>0</v>
      </c>
      <c r="BI162" s="161">
        <f>IF(N162="nulová",J162,0)</f>
        <v>0</v>
      </c>
      <c r="BJ162" s="17" t="s">
        <v>82</v>
      </c>
      <c r="BK162" s="161">
        <f>ROUND(I162*H162,2)</f>
        <v>0</v>
      </c>
      <c r="BL162" s="17" t="s">
        <v>147</v>
      </c>
      <c r="BM162" s="160" t="s">
        <v>184</v>
      </c>
    </row>
    <row r="163" spans="1:65" s="2" customFormat="1" ht="29.25">
      <c r="A163" s="32"/>
      <c r="B163" s="33"/>
      <c r="C163" s="32"/>
      <c r="D163" s="162" t="s">
        <v>149</v>
      </c>
      <c r="E163" s="32"/>
      <c r="F163" s="163" t="s">
        <v>185</v>
      </c>
      <c r="G163" s="32"/>
      <c r="H163" s="32"/>
      <c r="I163" s="164"/>
      <c r="J163" s="32"/>
      <c r="K163" s="32"/>
      <c r="L163" s="33"/>
      <c r="M163" s="165"/>
      <c r="N163" s="166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149</v>
      </c>
      <c r="AU163" s="17" t="s">
        <v>84</v>
      </c>
    </row>
    <row r="164" spans="1:65" s="13" customFormat="1">
      <c r="B164" s="167"/>
      <c r="D164" s="162" t="s">
        <v>151</v>
      </c>
      <c r="F164" s="169" t="s">
        <v>962</v>
      </c>
      <c r="H164" s="170">
        <f>141.654*6</f>
        <v>849.92399999999998</v>
      </c>
      <c r="I164" s="171"/>
      <c r="L164" s="167"/>
      <c r="M164" s="172"/>
      <c r="N164" s="173"/>
      <c r="O164" s="173"/>
      <c r="P164" s="173"/>
      <c r="Q164" s="173"/>
      <c r="R164" s="173"/>
      <c r="S164" s="173"/>
      <c r="T164" s="174"/>
      <c r="AT164" s="168" t="s">
        <v>151</v>
      </c>
      <c r="AU164" s="168" t="s">
        <v>84</v>
      </c>
      <c r="AV164" s="13" t="s">
        <v>84</v>
      </c>
      <c r="AW164" s="13" t="s">
        <v>3</v>
      </c>
      <c r="AX164" s="13" t="s">
        <v>82</v>
      </c>
      <c r="AY164" s="168" t="s">
        <v>139</v>
      </c>
    </row>
    <row r="165" spans="1:65" s="2" customFormat="1" ht="36">
      <c r="A165" s="32"/>
      <c r="B165" s="148"/>
      <c r="C165" s="149" t="s">
        <v>186</v>
      </c>
      <c r="D165" s="149" t="s">
        <v>142</v>
      </c>
      <c r="E165" s="150" t="s">
        <v>187</v>
      </c>
      <c r="F165" s="151" t="s">
        <v>188</v>
      </c>
      <c r="G165" s="152" t="s">
        <v>155</v>
      </c>
      <c r="H165" s="153">
        <v>32.512999999999998</v>
      </c>
      <c r="I165" s="154"/>
      <c r="J165" s="155">
        <f>ROUND(I165*H165,2)</f>
        <v>0</v>
      </c>
      <c r="K165" s="151" t="s">
        <v>1</v>
      </c>
      <c r="L165" s="33"/>
      <c r="M165" s="156" t="s">
        <v>1</v>
      </c>
      <c r="N165" s="157" t="s">
        <v>40</v>
      </c>
      <c r="O165" s="58"/>
      <c r="P165" s="158">
        <f>O165*H165</f>
        <v>0</v>
      </c>
      <c r="Q165" s="158">
        <v>1.103E-2</v>
      </c>
      <c r="R165" s="158">
        <f>Q165*H165</f>
        <v>0.35861838999999995</v>
      </c>
      <c r="S165" s="158">
        <v>0</v>
      </c>
      <c r="T165" s="15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0" t="s">
        <v>147</v>
      </c>
      <c r="AT165" s="160" t="s">
        <v>142</v>
      </c>
      <c r="AU165" s="160" t="s">
        <v>84</v>
      </c>
      <c r="AY165" s="17" t="s">
        <v>139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7" t="s">
        <v>82</v>
      </c>
      <c r="BK165" s="161">
        <f>ROUND(I165*H165,2)</f>
        <v>0</v>
      </c>
      <c r="BL165" s="17" t="s">
        <v>147</v>
      </c>
      <c r="BM165" s="160" t="s">
        <v>189</v>
      </c>
    </row>
    <row r="166" spans="1:65" s="2" customFormat="1" ht="29.25">
      <c r="A166" s="32"/>
      <c r="B166" s="33"/>
      <c r="C166" s="32"/>
      <c r="D166" s="162" t="s">
        <v>149</v>
      </c>
      <c r="E166" s="32"/>
      <c r="F166" s="163" t="s">
        <v>190</v>
      </c>
      <c r="G166" s="32"/>
      <c r="H166" s="32"/>
      <c r="I166" s="164"/>
      <c r="J166" s="32"/>
      <c r="K166" s="32"/>
      <c r="L166" s="33"/>
      <c r="M166" s="165"/>
      <c r="N166" s="166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149</v>
      </c>
      <c r="AU166" s="17" t="s">
        <v>84</v>
      </c>
    </row>
    <row r="167" spans="1:65" s="14" customFormat="1">
      <c r="B167" s="175"/>
      <c r="D167" s="162" t="s">
        <v>151</v>
      </c>
      <c r="E167" s="176" t="s">
        <v>1</v>
      </c>
      <c r="F167" s="177" t="s">
        <v>191</v>
      </c>
      <c r="H167" s="176" t="s">
        <v>1</v>
      </c>
      <c r="I167" s="178"/>
      <c r="L167" s="175"/>
      <c r="M167" s="179"/>
      <c r="N167" s="180"/>
      <c r="O167" s="180"/>
      <c r="P167" s="180"/>
      <c r="Q167" s="180"/>
      <c r="R167" s="180"/>
      <c r="S167" s="180"/>
      <c r="T167" s="181"/>
      <c r="AT167" s="176" t="s">
        <v>151</v>
      </c>
      <c r="AU167" s="176" t="s">
        <v>84</v>
      </c>
      <c r="AV167" s="14" t="s">
        <v>82</v>
      </c>
      <c r="AW167" s="14" t="s">
        <v>32</v>
      </c>
      <c r="AX167" s="14" t="s">
        <v>75</v>
      </c>
      <c r="AY167" s="176" t="s">
        <v>139</v>
      </c>
    </row>
    <row r="168" spans="1:65" s="13" customFormat="1">
      <c r="B168" s="167"/>
      <c r="D168" s="162" t="s">
        <v>151</v>
      </c>
      <c r="E168" s="168" t="s">
        <v>1</v>
      </c>
      <c r="F168" s="169" t="s">
        <v>192</v>
      </c>
      <c r="H168" s="170">
        <v>141.654</v>
      </c>
      <c r="I168" s="171"/>
      <c r="L168" s="167"/>
      <c r="M168" s="172"/>
      <c r="N168" s="173"/>
      <c r="O168" s="173"/>
      <c r="P168" s="173"/>
      <c r="Q168" s="173"/>
      <c r="R168" s="173"/>
      <c r="S168" s="173"/>
      <c r="T168" s="174"/>
      <c r="AT168" s="168" t="s">
        <v>151</v>
      </c>
      <c r="AU168" s="168" t="s">
        <v>84</v>
      </c>
      <c r="AV168" s="13" t="s">
        <v>84</v>
      </c>
      <c r="AW168" s="13" t="s">
        <v>32</v>
      </c>
      <c r="AX168" s="13" t="s">
        <v>75</v>
      </c>
      <c r="AY168" s="168" t="s">
        <v>139</v>
      </c>
    </row>
    <row r="169" spans="1:65" s="14" customFormat="1">
      <c r="B169" s="175"/>
      <c r="D169" s="162" t="s">
        <v>151</v>
      </c>
      <c r="E169" s="176" t="s">
        <v>1</v>
      </c>
      <c r="F169" s="177" t="s">
        <v>193</v>
      </c>
      <c r="H169" s="176" t="s">
        <v>1</v>
      </c>
      <c r="I169" s="178"/>
      <c r="L169" s="175"/>
      <c r="M169" s="179"/>
      <c r="N169" s="180"/>
      <c r="O169" s="180"/>
      <c r="P169" s="180"/>
      <c r="Q169" s="180"/>
      <c r="R169" s="180"/>
      <c r="S169" s="180"/>
      <c r="T169" s="181"/>
      <c r="AT169" s="176" t="s">
        <v>151</v>
      </c>
      <c r="AU169" s="176" t="s">
        <v>84</v>
      </c>
      <c r="AV169" s="14" t="s">
        <v>82</v>
      </c>
      <c r="AW169" s="14" t="s">
        <v>32</v>
      </c>
      <c r="AX169" s="14" t="s">
        <v>75</v>
      </c>
      <c r="AY169" s="176" t="s">
        <v>139</v>
      </c>
    </row>
    <row r="170" spans="1:65" s="13" customFormat="1">
      <c r="B170" s="167"/>
      <c r="D170" s="162" t="s">
        <v>151</v>
      </c>
      <c r="E170" s="168" t="s">
        <v>1</v>
      </c>
      <c r="F170" s="169" t="s">
        <v>194</v>
      </c>
      <c r="H170" s="170">
        <v>-109.14100000000001</v>
      </c>
      <c r="I170" s="171"/>
      <c r="L170" s="167"/>
      <c r="M170" s="172"/>
      <c r="N170" s="173"/>
      <c r="O170" s="173"/>
      <c r="P170" s="173"/>
      <c r="Q170" s="173"/>
      <c r="R170" s="173"/>
      <c r="S170" s="173"/>
      <c r="T170" s="174"/>
      <c r="AT170" s="168" t="s">
        <v>151</v>
      </c>
      <c r="AU170" s="168" t="s">
        <v>84</v>
      </c>
      <c r="AV170" s="13" t="s">
        <v>84</v>
      </c>
      <c r="AW170" s="13" t="s">
        <v>32</v>
      </c>
      <c r="AX170" s="13" t="s">
        <v>75</v>
      </c>
      <c r="AY170" s="168" t="s">
        <v>139</v>
      </c>
    </row>
    <row r="171" spans="1:65" s="15" customFormat="1">
      <c r="B171" s="182"/>
      <c r="D171" s="162" t="s">
        <v>151</v>
      </c>
      <c r="E171" s="183" t="s">
        <v>1</v>
      </c>
      <c r="F171" s="184" t="s">
        <v>195</v>
      </c>
      <c r="H171" s="185">
        <v>32.512999999999991</v>
      </c>
      <c r="I171" s="186"/>
      <c r="L171" s="182"/>
      <c r="M171" s="187"/>
      <c r="N171" s="188"/>
      <c r="O171" s="188"/>
      <c r="P171" s="188"/>
      <c r="Q171" s="188"/>
      <c r="R171" s="188"/>
      <c r="S171" s="188"/>
      <c r="T171" s="189"/>
      <c r="AT171" s="183" t="s">
        <v>151</v>
      </c>
      <c r="AU171" s="183" t="s">
        <v>84</v>
      </c>
      <c r="AV171" s="15" t="s">
        <v>147</v>
      </c>
      <c r="AW171" s="15" t="s">
        <v>32</v>
      </c>
      <c r="AX171" s="15" t="s">
        <v>82</v>
      </c>
      <c r="AY171" s="183" t="s">
        <v>139</v>
      </c>
    </row>
    <row r="172" spans="1:65" s="2" customFormat="1" ht="24">
      <c r="A172" s="32"/>
      <c r="B172" s="148"/>
      <c r="C172" s="149" t="s">
        <v>196</v>
      </c>
      <c r="D172" s="149" t="s">
        <v>142</v>
      </c>
      <c r="E172" s="150" t="s">
        <v>197</v>
      </c>
      <c r="F172" s="151" t="s">
        <v>198</v>
      </c>
      <c r="G172" s="152" t="s">
        <v>155</v>
      </c>
      <c r="H172" s="153">
        <v>6</v>
      </c>
      <c r="I172" s="154"/>
      <c r="J172" s="155">
        <f>ROUND(I172*H172,2)</f>
        <v>0</v>
      </c>
      <c r="K172" s="151" t="s">
        <v>146</v>
      </c>
      <c r="L172" s="33"/>
      <c r="M172" s="156" t="s">
        <v>1</v>
      </c>
      <c r="N172" s="157" t="s">
        <v>40</v>
      </c>
      <c r="O172" s="58"/>
      <c r="P172" s="158">
        <f>O172*H172</f>
        <v>0</v>
      </c>
      <c r="Q172" s="158">
        <v>0</v>
      </c>
      <c r="R172" s="158">
        <f>Q172*H172</f>
        <v>0</v>
      </c>
      <c r="S172" s="158">
        <v>0</v>
      </c>
      <c r="T172" s="15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0" t="s">
        <v>147</v>
      </c>
      <c r="AT172" s="160" t="s">
        <v>142</v>
      </c>
      <c r="AU172" s="160" t="s">
        <v>84</v>
      </c>
      <c r="AY172" s="17" t="s">
        <v>139</v>
      </c>
      <c r="BE172" s="161">
        <f>IF(N172="základní",J172,0)</f>
        <v>0</v>
      </c>
      <c r="BF172" s="161">
        <f>IF(N172="snížená",J172,0)</f>
        <v>0</v>
      </c>
      <c r="BG172" s="161">
        <f>IF(N172="zákl. přenesená",J172,0)</f>
        <v>0</v>
      </c>
      <c r="BH172" s="161">
        <f>IF(N172="sníž. přenesená",J172,0)</f>
        <v>0</v>
      </c>
      <c r="BI172" s="161">
        <f>IF(N172="nulová",J172,0)</f>
        <v>0</v>
      </c>
      <c r="BJ172" s="17" t="s">
        <v>82</v>
      </c>
      <c r="BK172" s="161">
        <f>ROUND(I172*H172,2)</f>
        <v>0</v>
      </c>
      <c r="BL172" s="17" t="s">
        <v>147</v>
      </c>
      <c r="BM172" s="160" t="s">
        <v>199</v>
      </c>
    </row>
    <row r="173" spans="1:65" s="2" customFormat="1" ht="19.5">
      <c r="A173" s="32"/>
      <c r="B173" s="33"/>
      <c r="C173" s="32"/>
      <c r="D173" s="162" t="s">
        <v>149</v>
      </c>
      <c r="E173" s="32"/>
      <c r="F173" s="163" t="s">
        <v>200</v>
      </c>
      <c r="G173" s="32"/>
      <c r="H173" s="32"/>
      <c r="I173" s="164"/>
      <c r="J173" s="32"/>
      <c r="K173" s="32"/>
      <c r="L173" s="33"/>
      <c r="M173" s="165"/>
      <c r="N173" s="166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149</v>
      </c>
      <c r="AU173" s="17" t="s">
        <v>84</v>
      </c>
    </row>
    <row r="174" spans="1:65" s="13" customFormat="1">
      <c r="B174" s="167"/>
      <c r="D174" s="162" t="s">
        <v>151</v>
      </c>
      <c r="E174" s="168" t="s">
        <v>1</v>
      </c>
      <c r="F174" s="169" t="s">
        <v>201</v>
      </c>
      <c r="H174" s="170">
        <v>3.6</v>
      </c>
      <c r="I174" s="171"/>
      <c r="L174" s="167"/>
      <c r="M174" s="172"/>
      <c r="N174" s="173"/>
      <c r="O174" s="173"/>
      <c r="P174" s="173"/>
      <c r="Q174" s="173"/>
      <c r="R174" s="173"/>
      <c r="S174" s="173"/>
      <c r="T174" s="174"/>
      <c r="AT174" s="168" t="s">
        <v>151</v>
      </c>
      <c r="AU174" s="168" t="s">
        <v>84</v>
      </c>
      <c r="AV174" s="13" t="s">
        <v>84</v>
      </c>
      <c r="AW174" s="13" t="s">
        <v>32</v>
      </c>
      <c r="AX174" s="13" t="s">
        <v>75</v>
      </c>
      <c r="AY174" s="168" t="s">
        <v>139</v>
      </c>
    </row>
    <row r="175" spans="1:65" s="13" customFormat="1">
      <c r="B175" s="167"/>
      <c r="D175" s="162" t="s">
        <v>151</v>
      </c>
      <c r="E175" s="168" t="s">
        <v>1</v>
      </c>
      <c r="F175" s="169" t="s">
        <v>202</v>
      </c>
      <c r="H175" s="170">
        <v>2.4</v>
      </c>
      <c r="I175" s="171"/>
      <c r="L175" s="167"/>
      <c r="M175" s="172"/>
      <c r="N175" s="173"/>
      <c r="O175" s="173"/>
      <c r="P175" s="173"/>
      <c r="Q175" s="173"/>
      <c r="R175" s="173"/>
      <c r="S175" s="173"/>
      <c r="T175" s="174"/>
      <c r="AT175" s="168" t="s">
        <v>151</v>
      </c>
      <c r="AU175" s="168" t="s">
        <v>84</v>
      </c>
      <c r="AV175" s="13" t="s">
        <v>84</v>
      </c>
      <c r="AW175" s="13" t="s">
        <v>32</v>
      </c>
      <c r="AX175" s="13" t="s">
        <v>75</v>
      </c>
      <c r="AY175" s="168" t="s">
        <v>139</v>
      </c>
    </row>
    <row r="176" spans="1:65" s="15" customFormat="1">
      <c r="B176" s="182"/>
      <c r="D176" s="162" t="s">
        <v>151</v>
      </c>
      <c r="E176" s="183" t="s">
        <v>1</v>
      </c>
      <c r="F176" s="184" t="s">
        <v>195</v>
      </c>
      <c r="H176" s="185">
        <v>6</v>
      </c>
      <c r="I176" s="186"/>
      <c r="L176" s="182"/>
      <c r="M176" s="187"/>
      <c r="N176" s="188"/>
      <c r="O176" s="188"/>
      <c r="P176" s="188"/>
      <c r="Q176" s="188"/>
      <c r="R176" s="188"/>
      <c r="S176" s="188"/>
      <c r="T176" s="189"/>
      <c r="AT176" s="183" t="s">
        <v>151</v>
      </c>
      <c r="AU176" s="183" t="s">
        <v>84</v>
      </c>
      <c r="AV176" s="15" t="s">
        <v>147</v>
      </c>
      <c r="AW176" s="15" t="s">
        <v>32</v>
      </c>
      <c r="AX176" s="15" t="s">
        <v>82</v>
      </c>
      <c r="AY176" s="183" t="s">
        <v>139</v>
      </c>
    </row>
    <row r="177" spans="1:65" s="2" customFormat="1" ht="33" customHeight="1">
      <c r="A177" s="32"/>
      <c r="B177" s="148"/>
      <c r="C177" s="149" t="s">
        <v>203</v>
      </c>
      <c r="D177" s="149" t="s">
        <v>142</v>
      </c>
      <c r="E177" s="150" t="s">
        <v>204</v>
      </c>
      <c r="F177" s="151" t="s">
        <v>205</v>
      </c>
      <c r="G177" s="152" t="s">
        <v>206</v>
      </c>
      <c r="H177" s="153">
        <v>1.218</v>
      </c>
      <c r="I177" s="154"/>
      <c r="J177" s="155">
        <f>ROUND(I177*H177,2)</f>
        <v>0</v>
      </c>
      <c r="K177" s="151" t="s">
        <v>146</v>
      </c>
      <c r="L177" s="33"/>
      <c r="M177" s="156" t="s">
        <v>1</v>
      </c>
      <c r="N177" s="157" t="s">
        <v>40</v>
      </c>
      <c r="O177" s="58"/>
      <c r="P177" s="158">
        <f>O177*H177</f>
        <v>0</v>
      </c>
      <c r="Q177" s="158">
        <v>2.2563399999999998</v>
      </c>
      <c r="R177" s="158">
        <f>Q177*H177</f>
        <v>2.7482221199999999</v>
      </c>
      <c r="S177" s="158">
        <v>0</v>
      </c>
      <c r="T177" s="15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0" t="s">
        <v>147</v>
      </c>
      <c r="AT177" s="160" t="s">
        <v>142</v>
      </c>
      <c r="AU177" s="160" t="s">
        <v>84</v>
      </c>
      <c r="AY177" s="17" t="s">
        <v>139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7" t="s">
        <v>82</v>
      </c>
      <c r="BK177" s="161">
        <f>ROUND(I177*H177,2)</f>
        <v>0</v>
      </c>
      <c r="BL177" s="17" t="s">
        <v>147</v>
      </c>
      <c r="BM177" s="160" t="s">
        <v>207</v>
      </c>
    </row>
    <row r="178" spans="1:65" s="2" customFormat="1" ht="19.5">
      <c r="A178" s="32"/>
      <c r="B178" s="33"/>
      <c r="C178" s="32"/>
      <c r="D178" s="162" t="s">
        <v>149</v>
      </c>
      <c r="E178" s="32"/>
      <c r="F178" s="163" t="s">
        <v>208</v>
      </c>
      <c r="G178" s="32"/>
      <c r="H178" s="32"/>
      <c r="I178" s="164"/>
      <c r="J178" s="32"/>
      <c r="K178" s="32"/>
      <c r="L178" s="33"/>
      <c r="M178" s="165"/>
      <c r="N178" s="166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149</v>
      </c>
      <c r="AU178" s="17" t="s">
        <v>84</v>
      </c>
    </row>
    <row r="179" spans="1:65" s="13" customFormat="1">
      <c r="B179" s="167"/>
      <c r="D179" s="162" t="s">
        <v>151</v>
      </c>
      <c r="E179" s="168" t="s">
        <v>1</v>
      </c>
      <c r="F179" s="169" t="s">
        <v>209</v>
      </c>
      <c r="H179" s="170">
        <v>0.89400000000000002</v>
      </c>
      <c r="I179" s="171"/>
      <c r="L179" s="167"/>
      <c r="M179" s="172"/>
      <c r="N179" s="173"/>
      <c r="O179" s="173"/>
      <c r="P179" s="173"/>
      <c r="Q179" s="173"/>
      <c r="R179" s="173"/>
      <c r="S179" s="173"/>
      <c r="T179" s="174"/>
      <c r="AT179" s="168" t="s">
        <v>151</v>
      </c>
      <c r="AU179" s="168" t="s">
        <v>84</v>
      </c>
      <c r="AV179" s="13" t="s">
        <v>84</v>
      </c>
      <c r="AW179" s="13" t="s">
        <v>32</v>
      </c>
      <c r="AX179" s="13" t="s">
        <v>75</v>
      </c>
      <c r="AY179" s="168" t="s">
        <v>139</v>
      </c>
    </row>
    <row r="180" spans="1:65" s="13" customFormat="1">
      <c r="B180" s="167"/>
      <c r="D180" s="162" t="s">
        <v>151</v>
      </c>
      <c r="E180" s="168" t="s">
        <v>1</v>
      </c>
      <c r="F180" s="169" t="s">
        <v>210</v>
      </c>
      <c r="H180" s="170">
        <v>-0.51</v>
      </c>
      <c r="I180" s="171"/>
      <c r="L180" s="167"/>
      <c r="M180" s="172"/>
      <c r="N180" s="173"/>
      <c r="O180" s="173"/>
      <c r="P180" s="173"/>
      <c r="Q180" s="173"/>
      <c r="R180" s="173"/>
      <c r="S180" s="173"/>
      <c r="T180" s="174"/>
      <c r="AT180" s="168" t="s">
        <v>151</v>
      </c>
      <c r="AU180" s="168" t="s">
        <v>84</v>
      </c>
      <c r="AV180" s="13" t="s">
        <v>84</v>
      </c>
      <c r="AW180" s="13" t="s">
        <v>32</v>
      </c>
      <c r="AX180" s="13" t="s">
        <v>75</v>
      </c>
      <c r="AY180" s="168" t="s">
        <v>139</v>
      </c>
    </row>
    <row r="181" spans="1:65" s="13" customFormat="1">
      <c r="B181" s="167"/>
      <c r="D181" s="162" t="s">
        <v>151</v>
      </c>
      <c r="E181" s="168" t="s">
        <v>1</v>
      </c>
      <c r="F181" s="169" t="s">
        <v>211</v>
      </c>
      <c r="H181" s="170">
        <v>0.83399999999999996</v>
      </c>
      <c r="I181" s="171"/>
      <c r="L181" s="167"/>
      <c r="M181" s="172"/>
      <c r="N181" s="173"/>
      <c r="O181" s="173"/>
      <c r="P181" s="173"/>
      <c r="Q181" s="173"/>
      <c r="R181" s="173"/>
      <c r="S181" s="173"/>
      <c r="T181" s="174"/>
      <c r="AT181" s="168" t="s">
        <v>151</v>
      </c>
      <c r="AU181" s="168" t="s">
        <v>84</v>
      </c>
      <c r="AV181" s="13" t="s">
        <v>84</v>
      </c>
      <c r="AW181" s="13" t="s">
        <v>32</v>
      </c>
      <c r="AX181" s="13" t="s">
        <v>75</v>
      </c>
      <c r="AY181" s="168" t="s">
        <v>139</v>
      </c>
    </row>
    <row r="182" spans="1:65" s="15" customFormat="1">
      <c r="B182" s="182"/>
      <c r="D182" s="162" t="s">
        <v>151</v>
      </c>
      <c r="E182" s="183" t="s">
        <v>1</v>
      </c>
      <c r="F182" s="184" t="s">
        <v>195</v>
      </c>
      <c r="H182" s="185">
        <v>1.218</v>
      </c>
      <c r="I182" s="186"/>
      <c r="L182" s="182"/>
      <c r="M182" s="187"/>
      <c r="N182" s="188"/>
      <c r="O182" s="188"/>
      <c r="P182" s="188"/>
      <c r="Q182" s="188"/>
      <c r="R182" s="188"/>
      <c r="S182" s="188"/>
      <c r="T182" s="189"/>
      <c r="AT182" s="183" t="s">
        <v>151</v>
      </c>
      <c r="AU182" s="183" t="s">
        <v>84</v>
      </c>
      <c r="AV182" s="15" t="s">
        <v>147</v>
      </c>
      <c r="AW182" s="15" t="s">
        <v>32</v>
      </c>
      <c r="AX182" s="15" t="s">
        <v>82</v>
      </c>
      <c r="AY182" s="183" t="s">
        <v>139</v>
      </c>
    </row>
    <row r="183" spans="1:65" s="2" customFormat="1" ht="33" customHeight="1">
      <c r="A183" s="32"/>
      <c r="B183" s="148"/>
      <c r="C183" s="149" t="s">
        <v>212</v>
      </c>
      <c r="D183" s="149" t="s">
        <v>142</v>
      </c>
      <c r="E183" s="150" t="s">
        <v>213</v>
      </c>
      <c r="F183" s="151" t="s">
        <v>214</v>
      </c>
      <c r="G183" s="152" t="s">
        <v>206</v>
      </c>
      <c r="H183" s="153">
        <v>0.51</v>
      </c>
      <c r="I183" s="154"/>
      <c r="J183" s="155">
        <f>ROUND(I183*H183,2)</f>
        <v>0</v>
      </c>
      <c r="K183" s="151" t="s">
        <v>146</v>
      </c>
      <c r="L183" s="33"/>
      <c r="M183" s="156" t="s">
        <v>1</v>
      </c>
      <c r="N183" s="157" t="s">
        <v>40</v>
      </c>
      <c r="O183" s="58"/>
      <c r="P183" s="158">
        <f>O183*H183</f>
        <v>0</v>
      </c>
      <c r="Q183" s="158">
        <v>2.2563399999999998</v>
      </c>
      <c r="R183" s="158">
        <f>Q183*H183</f>
        <v>1.1507334</v>
      </c>
      <c r="S183" s="158">
        <v>0</v>
      </c>
      <c r="T183" s="159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0" t="s">
        <v>147</v>
      </c>
      <c r="AT183" s="160" t="s">
        <v>142</v>
      </c>
      <c r="AU183" s="160" t="s">
        <v>84</v>
      </c>
      <c r="AY183" s="17" t="s">
        <v>139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7" t="s">
        <v>82</v>
      </c>
      <c r="BK183" s="161">
        <f>ROUND(I183*H183,2)</f>
        <v>0</v>
      </c>
      <c r="BL183" s="17" t="s">
        <v>147</v>
      </c>
      <c r="BM183" s="160" t="s">
        <v>215</v>
      </c>
    </row>
    <row r="184" spans="1:65" s="2" customFormat="1" ht="19.5">
      <c r="A184" s="32"/>
      <c r="B184" s="33"/>
      <c r="C184" s="32"/>
      <c r="D184" s="162" t="s">
        <v>149</v>
      </c>
      <c r="E184" s="32"/>
      <c r="F184" s="163" t="s">
        <v>216</v>
      </c>
      <c r="G184" s="32"/>
      <c r="H184" s="32"/>
      <c r="I184" s="164"/>
      <c r="J184" s="32"/>
      <c r="K184" s="32"/>
      <c r="L184" s="33"/>
      <c r="M184" s="165"/>
      <c r="N184" s="166"/>
      <c r="O184" s="58"/>
      <c r="P184" s="58"/>
      <c r="Q184" s="58"/>
      <c r="R184" s="58"/>
      <c r="S184" s="58"/>
      <c r="T184" s="59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149</v>
      </c>
      <c r="AU184" s="17" t="s">
        <v>84</v>
      </c>
    </row>
    <row r="185" spans="1:65" s="14" customFormat="1">
      <c r="B185" s="175"/>
      <c r="D185" s="162" t="s">
        <v>151</v>
      </c>
      <c r="E185" s="176" t="s">
        <v>1</v>
      </c>
      <c r="F185" s="177" t="s">
        <v>217</v>
      </c>
      <c r="H185" s="176" t="s">
        <v>1</v>
      </c>
      <c r="I185" s="178"/>
      <c r="L185" s="175"/>
      <c r="M185" s="179"/>
      <c r="N185" s="180"/>
      <c r="O185" s="180"/>
      <c r="P185" s="180"/>
      <c r="Q185" s="180"/>
      <c r="R185" s="180"/>
      <c r="S185" s="180"/>
      <c r="T185" s="181"/>
      <c r="AT185" s="176" t="s">
        <v>151</v>
      </c>
      <c r="AU185" s="176" t="s">
        <v>84</v>
      </c>
      <c r="AV185" s="14" t="s">
        <v>82</v>
      </c>
      <c r="AW185" s="14" t="s">
        <v>32</v>
      </c>
      <c r="AX185" s="14" t="s">
        <v>75</v>
      </c>
      <c r="AY185" s="176" t="s">
        <v>139</v>
      </c>
    </row>
    <row r="186" spans="1:65" s="13" customFormat="1">
      <c r="B186" s="167"/>
      <c r="D186" s="162" t="s">
        <v>151</v>
      </c>
      <c r="E186" s="168" t="s">
        <v>1</v>
      </c>
      <c r="F186" s="169" t="s">
        <v>218</v>
      </c>
      <c r="H186" s="170">
        <v>0.51</v>
      </c>
      <c r="I186" s="171"/>
      <c r="L186" s="167"/>
      <c r="M186" s="172"/>
      <c r="N186" s="173"/>
      <c r="O186" s="173"/>
      <c r="P186" s="173"/>
      <c r="Q186" s="173"/>
      <c r="R186" s="173"/>
      <c r="S186" s="173"/>
      <c r="T186" s="174"/>
      <c r="AT186" s="168" t="s">
        <v>151</v>
      </c>
      <c r="AU186" s="168" t="s">
        <v>84</v>
      </c>
      <c r="AV186" s="13" t="s">
        <v>84</v>
      </c>
      <c r="AW186" s="13" t="s">
        <v>32</v>
      </c>
      <c r="AX186" s="13" t="s">
        <v>82</v>
      </c>
      <c r="AY186" s="168" t="s">
        <v>139</v>
      </c>
    </row>
    <row r="187" spans="1:65" s="2" customFormat="1" ht="21.75" customHeight="1">
      <c r="A187" s="32"/>
      <c r="B187" s="148"/>
      <c r="C187" s="149" t="s">
        <v>219</v>
      </c>
      <c r="D187" s="149" t="s">
        <v>142</v>
      </c>
      <c r="E187" s="150" t="s">
        <v>220</v>
      </c>
      <c r="F187" s="151" t="s">
        <v>221</v>
      </c>
      <c r="G187" s="152" t="s">
        <v>145</v>
      </c>
      <c r="H187" s="153">
        <v>5</v>
      </c>
      <c r="I187" s="154"/>
      <c r="J187" s="155">
        <f>ROUND(I187*H187,2)</f>
        <v>0</v>
      </c>
      <c r="K187" s="151" t="s">
        <v>146</v>
      </c>
      <c r="L187" s="33"/>
      <c r="M187" s="156" t="s">
        <v>1</v>
      </c>
      <c r="N187" s="157" t="s">
        <v>40</v>
      </c>
      <c r="O187" s="58"/>
      <c r="P187" s="158">
        <f>O187*H187</f>
        <v>0</v>
      </c>
      <c r="Q187" s="158">
        <v>4.684E-2</v>
      </c>
      <c r="R187" s="158">
        <f>Q187*H187</f>
        <v>0.23419999999999999</v>
      </c>
      <c r="S187" s="158">
        <v>0</v>
      </c>
      <c r="T187" s="15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0" t="s">
        <v>147</v>
      </c>
      <c r="AT187" s="160" t="s">
        <v>142</v>
      </c>
      <c r="AU187" s="160" t="s">
        <v>84</v>
      </c>
      <c r="AY187" s="17" t="s">
        <v>139</v>
      </c>
      <c r="BE187" s="161">
        <f>IF(N187="základní",J187,0)</f>
        <v>0</v>
      </c>
      <c r="BF187" s="161">
        <f>IF(N187="snížená",J187,0)</f>
        <v>0</v>
      </c>
      <c r="BG187" s="161">
        <f>IF(N187="zákl. přenesená",J187,0)</f>
        <v>0</v>
      </c>
      <c r="BH187" s="161">
        <f>IF(N187="sníž. přenesená",J187,0)</f>
        <v>0</v>
      </c>
      <c r="BI187" s="161">
        <f>IF(N187="nulová",J187,0)</f>
        <v>0</v>
      </c>
      <c r="BJ187" s="17" t="s">
        <v>82</v>
      </c>
      <c r="BK187" s="161">
        <f>ROUND(I187*H187,2)</f>
        <v>0</v>
      </c>
      <c r="BL187" s="17" t="s">
        <v>147</v>
      </c>
      <c r="BM187" s="160" t="s">
        <v>222</v>
      </c>
    </row>
    <row r="188" spans="1:65" s="2" customFormat="1" ht="19.5">
      <c r="A188" s="32"/>
      <c r="B188" s="33"/>
      <c r="C188" s="32"/>
      <c r="D188" s="162" t="s">
        <v>149</v>
      </c>
      <c r="E188" s="32"/>
      <c r="F188" s="163" t="s">
        <v>223</v>
      </c>
      <c r="G188" s="32"/>
      <c r="H188" s="32"/>
      <c r="I188" s="164"/>
      <c r="J188" s="32"/>
      <c r="K188" s="32"/>
      <c r="L188" s="33"/>
      <c r="M188" s="165"/>
      <c r="N188" s="166"/>
      <c r="O188" s="58"/>
      <c r="P188" s="58"/>
      <c r="Q188" s="58"/>
      <c r="R188" s="58"/>
      <c r="S188" s="58"/>
      <c r="T188" s="5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149</v>
      </c>
      <c r="AU188" s="17" t="s">
        <v>84</v>
      </c>
    </row>
    <row r="189" spans="1:65" s="14" customFormat="1">
      <c r="B189" s="175"/>
      <c r="D189" s="162" t="s">
        <v>151</v>
      </c>
      <c r="E189" s="176" t="s">
        <v>1</v>
      </c>
      <c r="F189" s="177" t="s">
        <v>224</v>
      </c>
      <c r="H189" s="176" t="s">
        <v>1</v>
      </c>
      <c r="I189" s="178"/>
      <c r="L189" s="175"/>
      <c r="M189" s="179"/>
      <c r="N189" s="180"/>
      <c r="O189" s="180"/>
      <c r="P189" s="180"/>
      <c r="Q189" s="180"/>
      <c r="R189" s="180"/>
      <c r="S189" s="180"/>
      <c r="T189" s="181"/>
      <c r="AT189" s="176" t="s">
        <v>151</v>
      </c>
      <c r="AU189" s="176" t="s">
        <v>84</v>
      </c>
      <c r="AV189" s="14" t="s">
        <v>82</v>
      </c>
      <c r="AW189" s="14" t="s">
        <v>32</v>
      </c>
      <c r="AX189" s="14" t="s">
        <v>75</v>
      </c>
      <c r="AY189" s="176" t="s">
        <v>139</v>
      </c>
    </row>
    <row r="190" spans="1:65" s="13" customFormat="1">
      <c r="B190" s="167"/>
      <c r="D190" s="162" t="s">
        <v>151</v>
      </c>
      <c r="E190" s="168" t="s">
        <v>1</v>
      </c>
      <c r="F190" s="169" t="s">
        <v>225</v>
      </c>
      <c r="H190" s="170">
        <v>2</v>
      </c>
      <c r="I190" s="171"/>
      <c r="L190" s="167"/>
      <c r="M190" s="172"/>
      <c r="N190" s="173"/>
      <c r="O190" s="173"/>
      <c r="P190" s="173"/>
      <c r="Q190" s="173"/>
      <c r="R190" s="173"/>
      <c r="S190" s="173"/>
      <c r="T190" s="174"/>
      <c r="AT190" s="168" t="s">
        <v>151</v>
      </c>
      <c r="AU190" s="168" t="s">
        <v>84</v>
      </c>
      <c r="AV190" s="13" t="s">
        <v>84</v>
      </c>
      <c r="AW190" s="13" t="s">
        <v>32</v>
      </c>
      <c r="AX190" s="13" t="s">
        <v>75</v>
      </c>
      <c r="AY190" s="168" t="s">
        <v>139</v>
      </c>
    </row>
    <row r="191" spans="1:65" s="13" customFormat="1">
      <c r="B191" s="167"/>
      <c r="D191" s="162" t="s">
        <v>151</v>
      </c>
      <c r="E191" s="168" t="s">
        <v>1</v>
      </c>
      <c r="F191" s="169" t="s">
        <v>226</v>
      </c>
      <c r="H191" s="170">
        <v>3</v>
      </c>
      <c r="I191" s="171"/>
      <c r="L191" s="167"/>
      <c r="M191" s="172"/>
      <c r="N191" s="173"/>
      <c r="O191" s="173"/>
      <c r="P191" s="173"/>
      <c r="Q191" s="173"/>
      <c r="R191" s="173"/>
      <c r="S191" s="173"/>
      <c r="T191" s="174"/>
      <c r="AT191" s="168" t="s">
        <v>151</v>
      </c>
      <c r="AU191" s="168" t="s">
        <v>84</v>
      </c>
      <c r="AV191" s="13" t="s">
        <v>84</v>
      </c>
      <c r="AW191" s="13" t="s">
        <v>32</v>
      </c>
      <c r="AX191" s="13" t="s">
        <v>75</v>
      </c>
      <c r="AY191" s="168" t="s">
        <v>139</v>
      </c>
    </row>
    <row r="192" spans="1:65" s="15" customFormat="1">
      <c r="B192" s="182"/>
      <c r="D192" s="162" t="s">
        <v>151</v>
      </c>
      <c r="E192" s="183" t="s">
        <v>1</v>
      </c>
      <c r="F192" s="184" t="s">
        <v>195</v>
      </c>
      <c r="H192" s="185">
        <v>5</v>
      </c>
      <c r="I192" s="186"/>
      <c r="L192" s="182"/>
      <c r="M192" s="187"/>
      <c r="N192" s="188"/>
      <c r="O192" s="188"/>
      <c r="P192" s="188"/>
      <c r="Q192" s="188"/>
      <c r="R192" s="188"/>
      <c r="S192" s="188"/>
      <c r="T192" s="189"/>
      <c r="AT192" s="183" t="s">
        <v>151</v>
      </c>
      <c r="AU192" s="183" t="s">
        <v>84</v>
      </c>
      <c r="AV192" s="15" t="s">
        <v>147</v>
      </c>
      <c r="AW192" s="15" t="s">
        <v>32</v>
      </c>
      <c r="AX192" s="15" t="s">
        <v>82</v>
      </c>
      <c r="AY192" s="183" t="s">
        <v>139</v>
      </c>
    </row>
    <row r="193" spans="1:65" s="2" customFormat="1" ht="24">
      <c r="A193" s="32"/>
      <c r="B193" s="148"/>
      <c r="C193" s="190" t="s">
        <v>227</v>
      </c>
      <c r="D193" s="190" t="s">
        <v>228</v>
      </c>
      <c r="E193" s="191" t="s">
        <v>229</v>
      </c>
      <c r="F193" s="192" t="s">
        <v>230</v>
      </c>
      <c r="G193" s="193" t="s">
        <v>145</v>
      </c>
      <c r="H193" s="194">
        <v>2</v>
      </c>
      <c r="I193" s="195"/>
      <c r="J193" s="196">
        <f>ROUND(I193*H193,2)</f>
        <v>0</v>
      </c>
      <c r="K193" s="192" t="s">
        <v>146</v>
      </c>
      <c r="L193" s="197"/>
      <c r="M193" s="198" t="s">
        <v>1</v>
      </c>
      <c r="N193" s="199" t="s">
        <v>40</v>
      </c>
      <c r="O193" s="58"/>
      <c r="P193" s="158">
        <f>O193*H193</f>
        <v>0</v>
      </c>
      <c r="Q193" s="158">
        <v>1.4579999999999999E-2</v>
      </c>
      <c r="R193" s="158">
        <f>Q193*H193</f>
        <v>2.9159999999999998E-2</v>
      </c>
      <c r="S193" s="158">
        <v>0</v>
      </c>
      <c r="T193" s="15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0" t="s">
        <v>186</v>
      </c>
      <c r="AT193" s="160" t="s">
        <v>228</v>
      </c>
      <c r="AU193" s="160" t="s">
        <v>84</v>
      </c>
      <c r="AY193" s="17" t="s">
        <v>139</v>
      </c>
      <c r="BE193" s="161">
        <f>IF(N193="základní",J193,0)</f>
        <v>0</v>
      </c>
      <c r="BF193" s="161">
        <f>IF(N193="snížená",J193,0)</f>
        <v>0</v>
      </c>
      <c r="BG193" s="161">
        <f>IF(N193="zákl. přenesená",J193,0)</f>
        <v>0</v>
      </c>
      <c r="BH193" s="161">
        <f>IF(N193="sníž. přenesená",J193,0)</f>
        <v>0</v>
      </c>
      <c r="BI193" s="161">
        <f>IF(N193="nulová",J193,0)</f>
        <v>0</v>
      </c>
      <c r="BJ193" s="17" t="s">
        <v>82</v>
      </c>
      <c r="BK193" s="161">
        <f>ROUND(I193*H193,2)</f>
        <v>0</v>
      </c>
      <c r="BL193" s="17" t="s">
        <v>147</v>
      </c>
      <c r="BM193" s="160" t="s">
        <v>231</v>
      </c>
    </row>
    <row r="194" spans="1:65" s="2" customFormat="1" ht="19.5">
      <c r="A194" s="32"/>
      <c r="B194" s="33"/>
      <c r="C194" s="32"/>
      <c r="D194" s="162" t="s">
        <v>149</v>
      </c>
      <c r="E194" s="32"/>
      <c r="F194" s="163" t="s">
        <v>230</v>
      </c>
      <c r="G194" s="32"/>
      <c r="H194" s="32"/>
      <c r="I194" s="164"/>
      <c r="J194" s="32"/>
      <c r="K194" s="32"/>
      <c r="L194" s="33"/>
      <c r="M194" s="165"/>
      <c r="N194" s="166"/>
      <c r="O194" s="58"/>
      <c r="P194" s="58"/>
      <c r="Q194" s="58"/>
      <c r="R194" s="58"/>
      <c r="S194" s="58"/>
      <c r="T194" s="5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149</v>
      </c>
      <c r="AU194" s="17" t="s">
        <v>84</v>
      </c>
    </row>
    <row r="195" spans="1:65" s="2" customFormat="1" ht="24">
      <c r="A195" s="32"/>
      <c r="B195" s="148"/>
      <c r="C195" s="190" t="s">
        <v>232</v>
      </c>
      <c r="D195" s="190" t="s">
        <v>228</v>
      </c>
      <c r="E195" s="191" t="s">
        <v>233</v>
      </c>
      <c r="F195" s="192" t="s">
        <v>234</v>
      </c>
      <c r="G195" s="193" t="s">
        <v>145</v>
      </c>
      <c r="H195" s="194">
        <v>3</v>
      </c>
      <c r="I195" s="195"/>
      <c r="J195" s="196">
        <f>ROUND(I195*H195,2)</f>
        <v>0</v>
      </c>
      <c r="K195" s="192" t="s">
        <v>146</v>
      </c>
      <c r="L195" s="197"/>
      <c r="M195" s="198" t="s">
        <v>1</v>
      </c>
      <c r="N195" s="199" t="s">
        <v>40</v>
      </c>
      <c r="O195" s="58"/>
      <c r="P195" s="158">
        <f>O195*H195</f>
        <v>0</v>
      </c>
      <c r="Q195" s="158">
        <v>1.521E-2</v>
      </c>
      <c r="R195" s="158">
        <f>Q195*H195</f>
        <v>4.5629999999999997E-2</v>
      </c>
      <c r="S195" s="158">
        <v>0</v>
      </c>
      <c r="T195" s="15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0" t="s">
        <v>186</v>
      </c>
      <c r="AT195" s="160" t="s">
        <v>228</v>
      </c>
      <c r="AU195" s="160" t="s">
        <v>84</v>
      </c>
      <c r="AY195" s="17" t="s">
        <v>139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17" t="s">
        <v>82</v>
      </c>
      <c r="BK195" s="161">
        <f>ROUND(I195*H195,2)</f>
        <v>0</v>
      </c>
      <c r="BL195" s="17" t="s">
        <v>147</v>
      </c>
      <c r="BM195" s="160" t="s">
        <v>235</v>
      </c>
    </row>
    <row r="196" spans="1:65" s="2" customFormat="1" ht="19.5">
      <c r="A196" s="32"/>
      <c r="B196" s="33"/>
      <c r="C196" s="32"/>
      <c r="D196" s="162" t="s">
        <v>149</v>
      </c>
      <c r="E196" s="32"/>
      <c r="F196" s="163" t="s">
        <v>234</v>
      </c>
      <c r="G196" s="32"/>
      <c r="H196" s="32"/>
      <c r="I196" s="164"/>
      <c r="J196" s="32"/>
      <c r="K196" s="32"/>
      <c r="L196" s="33"/>
      <c r="M196" s="165"/>
      <c r="N196" s="166"/>
      <c r="O196" s="58"/>
      <c r="P196" s="58"/>
      <c r="Q196" s="58"/>
      <c r="R196" s="58"/>
      <c r="S196" s="58"/>
      <c r="T196" s="59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149</v>
      </c>
      <c r="AU196" s="17" t="s">
        <v>84</v>
      </c>
    </row>
    <row r="197" spans="1:65" s="12" customFormat="1" ht="22.9" customHeight="1">
      <c r="B197" s="135"/>
      <c r="D197" s="136" t="s">
        <v>74</v>
      </c>
      <c r="E197" s="146" t="s">
        <v>196</v>
      </c>
      <c r="F197" s="146" t="s">
        <v>236</v>
      </c>
      <c r="I197" s="138"/>
      <c r="J197" s="147">
        <f>BK197</f>
        <v>0</v>
      </c>
      <c r="L197" s="135"/>
      <c r="M197" s="140"/>
      <c r="N197" s="141"/>
      <c r="O197" s="141"/>
      <c r="P197" s="142">
        <f>SUM(P198:P250)</f>
        <v>0</v>
      </c>
      <c r="Q197" s="141"/>
      <c r="R197" s="142">
        <f>SUM(R198:R250)</f>
        <v>6.0494699999999995E-3</v>
      </c>
      <c r="S197" s="141"/>
      <c r="T197" s="143">
        <f>SUM(T198:T250)</f>
        <v>9.2585639999999998</v>
      </c>
      <c r="AR197" s="136" t="s">
        <v>82</v>
      </c>
      <c r="AT197" s="144" t="s">
        <v>74</v>
      </c>
      <c r="AU197" s="144" t="s">
        <v>82</v>
      </c>
      <c r="AY197" s="136" t="s">
        <v>139</v>
      </c>
      <c r="BK197" s="145">
        <f>SUM(BK198:BK250)</f>
        <v>0</v>
      </c>
    </row>
    <row r="198" spans="1:65" s="2" customFormat="1" ht="24">
      <c r="A198" s="32"/>
      <c r="B198" s="148"/>
      <c r="C198" s="149" t="s">
        <v>8</v>
      </c>
      <c r="D198" s="149" t="s">
        <v>142</v>
      </c>
      <c r="E198" s="150" t="s">
        <v>237</v>
      </c>
      <c r="F198" s="151" t="s">
        <v>238</v>
      </c>
      <c r="G198" s="152" t="s">
        <v>239</v>
      </c>
      <c r="H198" s="153">
        <v>5</v>
      </c>
      <c r="I198" s="154"/>
      <c r="J198" s="155">
        <f>ROUND(I198*H198,2)</f>
        <v>0</v>
      </c>
      <c r="K198" s="151" t="s">
        <v>1</v>
      </c>
      <c r="L198" s="33"/>
      <c r="M198" s="156" t="s">
        <v>1</v>
      </c>
      <c r="N198" s="157" t="s">
        <v>40</v>
      </c>
      <c r="O198" s="58"/>
      <c r="P198" s="158">
        <f>O198*H198</f>
        <v>0</v>
      </c>
      <c r="Q198" s="158">
        <v>0</v>
      </c>
      <c r="R198" s="158">
        <f>Q198*H198</f>
        <v>0</v>
      </c>
      <c r="S198" s="158">
        <v>0</v>
      </c>
      <c r="T198" s="15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0" t="s">
        <v>147</v>
      </c>
      <c r="AT198" s="160" t="s">
        <v>142</v>
      </c>
      <c r="AU198" s="160" t="s">
        <v>84</v>
      </c>
      <c r="AY198" s="17" t="s">
        <v>139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7" t="s">
        <v>82</v>
      </c>
      <c r="BK198" s="161">
        <f>ROUND(I198*H198,2)</f>
        <v>0</v>
      </c>
      <c r="BL198" s="17" t="s">
        <v>147</v>
      </c>
      <c r="BM198" s="160" t="s">
        <v>240</v>
      </c>
    </row>
    <row r="199" spans="1:65" s="2" customFormat="1">
      <c r="A199" s="32"/>
      <c r="B199" s="33"/>
      <c r="C199" s="32"/>
      <c r="D199" s="162" t="s">
        <v>149</v>
      </c>
      <c r="E199" s="32"/>
      <c r="F199" s="163" t="s">
        <v>238</v>
      </c>
      <c r="G199" s="32"/>
      <c r="H199" s="32"/>
      <c r="I199" s="164"/>
      <c r="J199" s="32"/>
      <c r="K199" s="32"/>
      <c r="L199" s="33"/>
      <c r="M199" s="165"/>
      <c r="N199" s="166"/>
      <c r="O199" s="58"/>
      <c r="P199" s="58"/>
      <c r="Q199" s="58"/>
      <c r="R199" s="58"/>
      <c r="S199" s="58"/>
      <c r="T199" s="59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149</v>
      </c>
      <c r="AU199" s="17" t="s">
        <v>84</v>
      </c>
    </row>
    <row r="200" spans="1:65" s="13" customFormat="1">
      <c r="B200" s="167"/>
      <c r="D200" s="162" t="s">
        <v>151</v>
      </c>
      <c r="E200" s="168" t="s">
        <v>1</v>
      </c>
      <c r="F200" s="169" t="s">
        <v>170</v>
      </c>
      <c r="H200" s="170">
        <v>5</v>
      </c>
      <c r="I200" s="171"/>
      <c r="L200" s="167"/>
      <c r="M200" s="172"/>
      <c r="N200" s="173"/>
      <c r="O200" s="173"/>
      <c r="P200" s="173"/>
      <c r="Q200" s="173"/>
      <c r="R200" s="173"/>
      <c r="S200" s="173"/>
      <c r="T200" s="174"/>
      <c r="AT200" s="168" t="s">
        <v>151</v>
      </c>
      <c r="AU200" s="168" t="s">
        <v>84</v>
      </c>
      <c r="AV200" s="13" t="s">
        <v>84</v>
      </c>
      <c r="AW200" s="13" t="s">
        <v>32</v>
      </c>
      <c r="AX200" s="13" t="s">
        <v>82</v>
      </c>
      <c r="AY200" s="168" t="s">
        <v>139</v>
      </c>
    </row>
    <row r="201" spans="1:65" s="2" customFormat="1" ht="16.5" customHeight="1">
      <c r="A201" s="32"/>
      <c r="B201" s="148"/>
      <c r="C201" s="149" t="s">
        <v>241</v>
      </c>
      <c r="D201" s="149" t="s">
        <v>142</v>
      </c>
      <c r="E201" s="150" t="s">
        <v>242</v>
      </c>
      <c r="F201" s="151" t="s">
        <v>243</v>
      </c>
      <c r="G201" s="152" t="s">
        <v>239</v>
      </c>
      <c r="H201" s="153">
        <v>1</v>
      </c>
      <c r="I201" s="154"/>
      <c r="J201" s="155">
        <f>ROUND(I201*H201,2)</f>
        <v>0</v>
      </c>
      <c r="K201" s="151" t="s">
        <v>1</v>
      </c>
      <c r="L201" s="33"/>
      <c r="M201" s="156" t="s">
        <v>1</v>
      </c>
      <c r="N201" s="157" t="s">
        <v>40</v>
      </c>
      <c r="O201" s="58"/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0" t="s">
        <v>147</v>
      </c>
      <c r="AT201" s="160" t="s">
        <v>142</v>
      </c>
      <c r="AU201" s="160" t="s">
        <v>84</v>
      </c>
      <c r="AY201" s="17" t="s">
        <v>139</v>
      </c>
      <c r="BE201" s="161">
        <f>IF(N201="základní",J201,0)</f>
        <v>0</v>
      </c>
      <c r="BF201" s="161">
        <f>IF(N201="snížená",J201,0)</f>
        <v>0</v>
      </c>
      <c r="BG201" s="161">
        <f>IF(N201="zákl. přenesená",J201,0)</f>
        <v>0</v>
      </c>
      <c r="BH201" s="161">
        <f>IF(N201="sníž. přenesená",J201,0)</f>
        <v>0</v>
      </c>
      <c r="BI201" s="161">
        <f>IF(N201="nulová",J201,0)</f>
        <v>0</v>
      </c>
      <c r="BJ201" s="17" t="s">
        <v>82</v>
      </c>
      <c r="BK201" s="161">
        <f>ROUND(I201*H201,2)</f>
        <v>0</v>
      </c>
      <c r="BL201" s="17" t="s">
        <v>147</v>
      </c>
      <c r="BM201" s="160" t="s">
        <v>244</v>
      </c>
    </row>
    <row r="202" spans="1:65" s="2" customFormat="1">
      <c r="A202" s="32"/>
      <c r="B202" s="33"/>
      <c r="C202" s="32"/>
      <c r="D202" s="162" t="s">
        <v>149</v>
      </c>
      <c r="E202" s="32"/>
      <c r="F202" s="163" t="s">
        <v>243</v>
      </c>
      <c r="G202" s="32"/>
      <c r="H202" s="32"/>
      <c r="I202" s="164"/>
      <c r="J202" s="32"/>
      <c r="K202" s="32"/>
      <c r="L202" s="33"/>
      <c r="M202" s="165"/>
      <c r="N202" s="166"/>
      <c r="O202" s="58"/>
      <c r="P202" s="58"/>
      <c r="Q202" s="58"/>
      <c r="R202" s="58"/>
      <c r="S202" s="58"/>
      <c r="T202" s="5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149</v>
      </c>
      <c r="AU202" s="17" t="s">
        <v>84</v>
      </c>
    </row>
    <row r="203" spans="1:65" s="13" customFormat="1">
      <c r="B203" s="167"/>
      <c r="D203" s="162" t="s">
        <v>151</v>
      </c>
      <c r="E203" s="168" t="s">
        <v>1</v>
      </c>
      <c r="F203" s="169" t="s">
        <v>245</v>
      </c>
      <c r="H203" s="170">
        <v>1</v>
      </c>
      <c r="I203" s="171"/>
      <c r="L203" s="167"/>
      <c r="M203" s="172"/>
      <c r="N203" s="173"/>
      <c r="O203" s="173"/>
      <c r="P203" s="173"/>
      <c r="Q203" s="173"/>
      <c r="R203" s="173"/>
      <c r="S203" s="173"/>
      <c r="T203" s="174"/>
      <c r="AT203" s="168" t="s">
        <v>151</v>
      </c>
      <c r="AU203" s="168" t="s">
        <v>84</v>
      </c>
      <c r="AV203" s="13" t="s">
        <v>84</v>
      </c>
      <c r="AW203" s="13" t="s">
        <v>32</v>
      </c>
      <c r="AX203" s="13" t="s">
        <v>82</v>
      </c>
      <c r="AY203" s="168" t="s">
        <v>139</v>
      </c>
    </row>
    <row r="204" spans="1:65" s="2" customFormat="1" ht="24">
      <c r="A204" s="32"/>
      <c r="B204" s="148"/>
      <c r="C204" s="149" t="s">
        <v>246</v>
      </c>
      <c r="D204" s="149" t="s">
        <v>142</v>
      </c>
      <c r="E204" s="150" t="s">
        <v>247</v>
      </c>
      <c r="F204" s="151" t="s">
        <v>248</v>
      </c>
      <c r="G204" s="152" t="s">
        <v>239</v>
      </c>
      <c r="H204" s="153">
        <v>1</v>
      </c>
      <c r="I204" s="154"/>
      <c r="J204" s="155">
        <f>ROUND(I204*H204,2)</f>
        <v>0</v>
      </c>
      <c r="K204" s="151" t="s">
        <v>1</v>
      </c>
      <c r="L204" s="33"/>
      <c r="M204" s="156" t="s">
        <v>1</v>
      </c>
      <c r="N204" s="157" t="s">
        <v>40</v>
      </c>
      <c r="O204" s="58"/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0" t="s">
        <v>147</v>
      </c>
      <c r="AT204" s="160" t="s">
        <v>142</v>
      </c>
      <c r="AU204" s="160" t="s">
        <v>84</v>
      </c>
      <c r="AY204" s="17" t="s">
        <v>139</v>
      </c>
      <c r="BE204" s="161">
        <f>IF(N204="základní",J204,0)</f>
        <v>0</v>
      </c>
      <c r="BF204" s="161">
        <f>IF(N204="snížená",J204,0)</f>
        <v>0</v>
      </c>
      <c r="BG204" s="161">
        <f>IF(N204="zákl. přenesená",J204,0)</f>
        <v>0</v>
      </c>
      <c r="BH204" s="161">
        <f>IF(N204="sníž. přenesená",J204,0)</f>
        <v>0</v>
      </c>
      <c r="BI204" s="161">
        <f>IF(N204="nulová",J204,0)</f>
        <v>0</v>
      </c>
      <c r="BJ204" s="17" t="s">
        <v>82</v>
      </c>
      <c r="BK204" s="161">
        <f>ROUND(I204*H204,2)</f>
        <v>0</v>
      </c>
      <c r="BL204" s="17" t="s">
        <v>147</v>
      </c>
      <c r="BM204" s="160" t="s">
        <v>249</v>
      </c>
    </row>
    <row r="205" spans="1:65" s="2" customFormat="1" ht="19.5">
      <c r="A205" s="32"/>
      <c r="B205" s="33"/>
      <c r="C205" s="32"/>
      <c r="D205" s="162" t="s">
        <v>149</v>
      </c>
      <c r="E205" s="32"/>
      <c r="F205" s="163" t="s">
        <v>248</v>
      </c>
      <c r="G205" s="32"/>
      <c r="H205" s="32"/>
      <c r="I205" s="164"/>
      <c r="J205" s="32"/>
      <c r="K205" s="32"/>
      <c r="L205" s="33"/>
      <c r="M205" s="165"/>
      <c r="N205" s="166"/>
      <c r="O205" s="58"/>
      <c r="P205" s="58"/>
      <c r="Q205" s="58"/>
      <c r="R205" s="58"/>
      <c r="S205" s="58"/>
      <c r="T205" s="59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149</v>
      </c>
      <c r="AU205" s="17" t="s">
        <v>84</v>
      </c>
    </row>
    <row r="206" spans="1:65" s="13" customFormat="1">
      <c r="B206" s="167"/>
      <c r="D206" s="162" t="s">
        <v>151</v>
      </c>
      <c r="E206" s="168" t="s">
        <v>1</v>
      </c>
      <c r="F206" s="169" t="s">
        <v>245</v>
      </c>
      <c r="H206" s="170">
        <v>1</v>
      </c>
      <c r="I206" s="171"/>
      <c r="L206" s="167"/>
      <c r="M206" s="172"/>
      <c r="N206" s="173"/>
      <c r="O206" s="173"/>
      <c r="P206" s="173"/>
      <c r="Q206" s="173"/>
      <c r="R206" s="173"/>
      <c r="S206" s="173"/>
      <c r="T206" s="174"/>
      <c r="AT206" s="168" t="s">
        <v>151</v>
      </c>
      <c r="AU206" s="168" t="s">
        <v>84</v>
      </c>
      <c r="AV206" s="13" t="s">
        <v>84</v>
      </c>
      <c r="AW206" s="13" t="s">
        <v>32</v>
      </c>
      <c r="AX206" s="13" t="s">
        <v>82</v>
      </c>
      <c r="AY206" s="168" t="s">
        <v>139</v>
      </c>
    </row>
    <row r="207" spans="1:65" s="2" customFormat="1" ht="16.5" customHeight="1">
      <c r="A207" s="32"/>
      <c r="B207" s="148"/>
      <c r="C207" s="149" t="s">
        <v>250</v>
      </c>
      <c r="D207" s="149" t="s">
        <v>142</v>
      </c>
      <c r="E207" s="150" t="s">
        <v>251</v>
      </c>
      <c r="F207" s="151" t="s">
        <v>252</v>
      </c>
      <c r="G207" s="152" t="s">
        <v>239</v>
      </c>
      <c r="H207" s="153">
        <v>1</v>
      </c>
      <c r="I207" s="154"/>
      <c r="J207" s="155">
        <f>ROUND(I207*H207,2)</f>
        <v>0</v>
      </c>
      <c r="K207" s="151" t="s">
        <v>1</v>
      </c>
      <c r="L207" s="33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0" t="s">
        <v>147</v>
      </c>
      <c r="AT207" s="160" t="s">
        <v>142</v>
      </c>
      <c r="AU207" s="160" t="s">
        <v>84</v>
      </c>
      <c r="AY207" s="17" t="s">
        <v>139</v>
      </c>
      <c r="BE207" s="161">
        <f>IF(N207="základní",J207,0)</f>
        <v>0</v>
      </c>
      <c r="BF207" s="161">
        <f>IF(N207="snížená",J207,0)</f>
        <v>0</v>
      </c>
      <c r="BG207" s="161">
        <f>IF(N207="zákl. přenesená",J207,0)</f>
        <v>0</v>
      </c>
      <c r="BH207" s="161">
        <f>IF(N207="sníž. přenesená",J207,0)</f>
        <v>0</v>
      </c>
      <c r="BI207" s="161">
        <f>IF(N207="nulová",J207,0)</f>
        <v>0</v>
      </c>
      <c r="BJ207" s="17" t="s">
        <v>82</v>
      </c>
      <c r="BK207" s="161">
        <f>ROUND(I207*H207,2)</f>
        <v>0</v>
      </c>
      <c r="BL207" s="17" t="s">
        <v>147</v>
      </c>
      <c r="BM207" s="160" t="s">
        <v>253</v>
      </c>
    </row>
    <row r="208" spans="1:65" s="2" customFormat="1">
      <c r="A208" s="32"/>
      <c r="B208" s="33"/>
      <c r="C208" s="32"/>
      <c r="D208" s="162" t="s">
        <v>149</v>
      </c>
      <c r="E208" s="32"/>
      <c r="F208" s="163" t="s">
        <v>252</v>
      </c>
      <c r="G208" s="32"/>
      <c r="H208" s="32"/>
      <c r="I208" s="164"/>
      <c r="J208" s="32"/>
      <c r="K208" s="32"/>
      <c r="L208" s="33"/>
      <c r="M208" s="165"/>
      <c r="N208" s="166"/>
      <c r="O208" s="58"/>
      <c r="P208" s="58"/>
      <c r="Q208" s="58"/>
      <c r="R208" s="58"/>
      <c r="S208" s="58"/>
      <c r="T208" s="59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149</v>
      </c>
      <c r="AU208" s="17" t="s">
        <v>84</v>
      </c>
    </row>
    <row r="209" spans="1:65" s="13" customFormat="1">
      <c r="B209" s="167"/>
      <c r="D209" s="162" t="s">
        <v>151</v>
      </c>
      <c r="E209" s="168" t="s">
        <v>1</v>
      </c>
      <c r="F209" s="169" t="s">
        <v>245</v>
      </c>
      <c r="H209" s="170">
        <v>1</v>
      </c>
      <c r="I209" s="171"/>
      <c r="L209" s="167"/>
      <c r="M209" s="172"/>
      <c r="N209" s="173"/>
      <c r="O209" s="173"/>
      <c r="P209" s="173"/>
      <c r="Q209" s="173"/>
      <c r="R209" s="173"/>
      <c r="S209" s="173"/>
      <c r="T209" s="174"/>
      <c r="AT209" s="168" t="s">
        <v>151</v>
      </c>
      <c r="AU209" s="168" t="s">
        <v>84</v>
      </c>
      <c r="AV209" s="13" t="s">
        <v>84</v>
      </c>
      <c r="AW209" s="13" t="s">
        <v>32</v>
      </c>
      <c r="AX209" s="13" t="s">
        <v>82</v>
      </c>
      <c r="AY209" s="168" t="s">
        <v>139</v>
      </c>
    </row>
    <row r="210" spans="1:65" s="2" customFormat="1" ht="21.75" customHeight="1">
      <c r="A210" s="32"/>
      <c r="B210" s="148"/>
      <c r="C210" s="149" t="s">
        <v>254</v>
      </c>
      <c r="D210" s="149" t="s">
        <v>142</v>
      </c>
      <c r="E210" s="150" t="s">
        <v>255</v>
      </c>
      <c r="F210" s="151" t="s">
        <v>256</v>
      </c>
      <c r="G210" s="152" t="s">
        <v>239</v>
      </c>
      <c r="H210" s="153">
        <v>2</v>
      </c>
      <c r="I210" s="154"/>
      <c r="J210" s="155">
        <f>ROUND(I210*H210,2)</f>
        <v>0</v>
      </c>
      <c r="K210" s="151" t="s">
        <v>1</v>
      </c>
      <c r="L210" s="33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0" t="s">
        <v>147</v>
      </c>
      <c r="AT210" s="160" t="s">
        <v>142</v>
      </c>
      <c r="AU210" s="160" t="s">
        <v>84</v>
      </c>
      <c r="AY210" s="17" t="s">
        <v>139</v>
      </c>
      <c r="BE210" s="161">
        <f>IF(N210="základní",J210,0)</f>
        <v>0</v>
      </c>
      <c r="BF210" s="161">
        <f>IF(N210="snížená",J210,0)</f>
        <v>0</v>
      </c>
      <c r="BG210" s="161">
        <f>IF(N210="zákl. přenesená",J210,0)</f>
        <v>0</v>
      </c>
      <c r="BH210" s="161">
        <f>IF(N210="sníž. přenesená",J210,0)</f>
        <v>0</v>
      </c>
      <c r="BI210" s="161">
        <f>IF(N210="nulová",J210,0)</f>
        <v>0</v>
      </c>
      <c r="BJ210" s="17" t="s">
        <v>82</v>
      </c>
      <c r="BK210" s="161">
        <f>ROUND(I210*H210,2)</f>
        <v>0</v>
      </c>
      <c r="BL210" s="17" t="s">
        <v>147</v>
      </c>
      <c r="BM210" s="160" t="s">
        <v>257</v>
      </c>
    </row>
    <row r="211" spans="1:65" s="2" customFormat="1">
      <c r="A211" s="32"/>
      <c r="B211" s="33"/>
      <c r="C211" s="32"/>
      <c r="D211" s="162" t="s">
        <v>149</v>
      </c>
      <c r="E211" s="32"/>
      <c r="F211" s="163" t="s">
        <v>256</v>
      </c>
      <c r="G211" s="32"/>
      <c r="H211" s="32"/>
      <c r="I211" s="164"/>
      <c r="J211" s="32"/>
      <c r="K211" s="32"/>
      <c r="L211" s="33"/>
      <c r="M211" s="165"/>
      <c r="N211" s="166"/>
      <c r="O211" s="58"/>
      <c r="P211" s="58"/>
      <c r="Q211" s="58"/>
      <c r="R211" s="58"/>
      <c r="S211" s="58"/>
      <c r="T211" s="59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149</v>
      </c>
      <c r="AU211" s="17" t="s">
        <v>84</v>
      </c>
    </row>
    <row r="212" spans="1:65" s="13" customFormat="1">
      <c r="B212" s="167"/>
      <c r="D212" s="162" t="s">
        <v>151</v>
      </c>
      <c r="E212" s="168" t="s">
        <v>1</v>
      </c>
      <c r="F212" s="169" t="s">
        <v>258</v>
      </c>
      <c r="H212" s="170">
        <v>2</v>
      </c>
      <c r="I212" s="171"/>
      <c r="L212" s="167"/>
      <c r="M212" s="172"/>
      <c r="N212" s="173"/>
      <c r="O212" s="173"/>
      <c r="P212" s="173"/>
      <c r="Q212" s="173"/>
      <c r="R212" s="173"/>
      <c r="S212" s="173"/>
      <c r="T212" s="174"/>
      <c r="AT212" s="168" t="s">
        <v>151</v>
      </c>
      <c r="AU212" s="168" t="s">
        <v>84</v>
      </c>
      <c r="AV212" s="13" t="s">
        <v>84</v>
      </c>
      <c r="AW212" s="13" t="s">
        <v>32</v>
      </c>
      <c r="AX212" s="13" t="s">
        <v>82</v>
      </c>
      <c r="AY212" s="168" t="s">
        <v>139</v>
      </c>
    </row>
    <row r="213" spans="1:65" s="2" customFormat="1" ht="21.75" customHeight="1">
      <c r="A213" s="32"/>
      <c r="B213" s="148"/>
      <c r="C213" s="149" t="s">
        <v>259</v>
      </c>
      <c r="D213" s="149" t="s">
        <v>142</v>
      </c>
      <c r="E213" s="150" t="s">
        <v>260</v>
      </c>
      <c r="F213" s="151" t="s">
        <v>261</v>
      </c>
      <c r="G213" s="152" t="s">
        <v>239</v>
      </c>
      <c r="H213" s="153">
        <v>1</v>
      </c>
      <c r="I213" s="154"/>
      <c r="J213" s="155">
        <f>ROUND(I213*H213,2)</f>
        <v>0</v>
      </c>
      <c r="K213" s="151" t="s">
        <v>1</v>
      </c>
      <c r="L213" s="33"/>
      <c r="M213" s="156" t="s">
        <v>1</v>
      </c>
      <c r="N213" s="157" t="s">
        <v>40</v>
      </c>
      <c r="O213" s="58"/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0" t="s">
        <v>147</v>
      </c>
      <c r="AT213" s="160" t="s">
        <v>142</v>
      </c>
      <c r="AU213" s="160" t="s">
        <v>84</v>
      </c>
      <c r="AY213" s="17" t="s">
        <v>139</v>
      </c>
      <c r="BE213" s="161">
        <f>IF(N213="základní",J213,0)</f>
        <v>0</v>
      </c>
      <c r="BF213" s="161">
        <f>IF(N213="snížená",J213,0)</f>
        <v>0</v>
      </c>
      <c r="BG213" s="161">
        <f>IF(N213="zákl. přenesená",J213,0)</f>
        <v>0</v>
      </c>
      <c r="BH213" s="161">
        <f>IF(N213="sníž. přenesená",J213,0)</f>
        <v>0</v>
      </c>
      <c r="BI213" s="161">
        <f>IF(N213="nulová",J213,0)</f>
        <v>0</v>
      </c>
      <c r="BJ213" s="17" t="s">
        <v>82</v>
      </c>
      <c r="BK213" s="161">
        <f>ROUND(I213*H213,2)</f>
        <v>0</v>
      </c>
      <c r="BL213" s="17" t="s">
        <v>147</v>
      </c>
      <c r="BM213" s="160" t="s">
        <v>262</v>
      </c>
    </row>
    <row r="214" spans="1:65" s="2" customFormat="1">
      <c r="A214" s="32"/>
      <c r="B214" s="33"/>
      <c r="C214" s="32"/>
      <c r="D214" s="162" t="s">
        <v>149</v>
      </c>
      <c r="E214" s="32"/>
      <c r="F214" s="163" t="s">
        <v>261</v>
      </c>
      <c r="G214" s="32"/>
      <c r="H214" s="32"/>
      <c r="I214" s="164"/>
      <c r="J214" s="32"/>
      <c r="K214" s="32"/>
      <c r="L214" s="33"/>
      <c r="M214" s="165"/>
      <c r="N214" s="166"/>
      <c r="O214" s="58"/>
      <c r="P214" s="58"/>
      <c r="Q214" s="58"/>
      <c r="R214" s="58"/>
      <c r="S214" s="58"/>
      <c r="T214" s="59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149</v>
      </c>
      <c r="AU214" s="17" t="s">
        <v>84</v>
      </c>
    </row>
    <row r="215" spans="1:65" s="13" customFormat="1">
      <c r="B215" s="167"/>
      <c r="D215" s="162" t="s">
        <v>151</v>
      </c>
      <c r="E215" s="168" t="s">
        <v>1</v>
      </c>
      <c r="F215" s="169" t="s">
        <v>82</v>
      </c>
      <c r="H215" s="170">
        <v>1</v>
      </c>
      <c r="I215" s="171"/>
      <c r="L215" s="167"/>
      <c r="M215" s="172"/>
      <c r="N215" s="173"/>
      <c r="O215" s="173"/>
      <c r="P215" s="173"/>
      <c r="Q215" s="173"/>
      <c r="R215" s="173"/>
      <c r="S215" s="173"/>
      <c r="T215" s="174"/>
      <c r="AT215" s="168" t="s">
        <v>151</v>
      </c>
      <c r="AU215" s="168" t="s">
        <v>84</v>
      </c>
      <c r="AV215" s="13" t="s">
        <v>84</v>
      </c>
      <c r="AW215" s="13" t="s">
        <v>32</v>
      </c>
      <c r="AX215" s="13" t="s">
        <v>82</v>
      </c>
      <c r="AY215" s="168" t="s">
        <v>139</v>
      </c>
    </row>
    <row r="216" spans="1:65" s="2" customFormat="1" ht="33" customHeight="1">
      <c r="A216" s="32"/>
      <c r="B216" s="148"/>
      <c r="C216" s="149" t="s">
        <v>7</v>
      </c>
      <c r="D216" s="149" t="s">
        <v>142</v>
      </c>
      <c r="E216" s="150" t="s">
        <v>263</v>
      </c>
      <c r="F216" s="151" t="s">
        <v>264</v>
      </c>
      <c r="G216" s="152" t="s">
        <v>155</v>
      </c>
      <c r="H216" s="153">
        <v>28.806999999999999</v>
      </c>
      <c r="I216" s="154"/>
      <c r="J216" s="155">
        <f>ROUND(I216*H216,2)</f>
        <v>0</v>
      </c>
      <c r="K216" s="151" t="s">
        <v>146</v>
      </c>
      <c r="L216" s="33"/>
      <c r="M216" s="156" t="s">
        <v>1</v>
      </c>
      <c r="N216" s="157" t="s">
        <v>40</v>
      </c>
      <c r="O216" s="58"/>
      <c r="P216" s="158">
        <f>O216*H216</f>
        <v>0</v>
      </c>
      <c r="Q216" s="158">
        <v>1.2999999999999999E-4</v>
      </c>
      <c r="R216" s="158">
        <f>Q216*H216</f>
        <v>3.7449099999999993E-3</v>
      </c>
      <c r="S216" s="158">
        <v>0</v>
      </c>
      <c r="T216" s="15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0" t="s">
        <v>147</v>
      </c>
      <c r="AT216" s="160" t="s">
        <v>142</v>
      </c>
      <c r="AU216" s="160" t="s">
        <v>84</v>
      </c>
      <c r="AY216" s="17" t="s">
        <v>139</v>
      </c>
      <c r="BE216" s="161">
        <f>IF(N216="základní",J216,0)</f>
        <v>0</v>
      </c>
      <c r="BF216" s="161">
        <f>IF(N216="snížená",J216,0)</f>
        <v>0</v>
      </c>
      <c r="BG216" s="161">
        <f>IF(N216="zákl. přenesená",J216,0)</f>
        <v>0</v>
      </c>
      <c r="BH216" s="161">
        <f>IF(N216="sníž. přenesená",J216,0)</f>
        <v>0</v>
      </c>
      <c r="BI216" s="161">
        <f>IF(N216="nulová",J216,0)</f>
        <v>0</v>
      </c>
      <c r="BJ216" s="17" t="s">
        <v>82</v>
      </c>
      <c r="BK216" s="161">
        <f>ROUND(I216*H216,2)</f>
        <v>0</v>
      </c>
      <c r="BL216" s="17" t="s">
        <v>147</v>
      </c>
      <c r="BM216" s="160" t="s">
        <v>265</v>
      </c>
    </row>
    <row r="217" spans="1:65" s="2" customFormat="1" ht="19.5">
      <c r="A217" s="32"/>
      <c r="B217" s="33"/>
      <c r="C217" s="32"/>
      <c r="D217" s="162" t="s">
        <v>149</v>
      </c>
      <c r="E217" s="32"/>
      <c r="F217" s="163" t="s">
        <v>266</v>
      </c>
      <c r="G217" s="32"/>
      <c r="H217" s="32"/>
      <c r="I217" s="164"/>
      <c r="J217" s="32"/>
      <c r="K217" s="32"/>
      <c r="L217" s="33"/>
      <c r="M217" s="165"/>
      <c r="N217" s="166"/>
      <c r="O217" s="58"/>
      <c r="P217" s="58"/>
      <c r="Q217" s="58"/>
      <c r="R217" s="58"/>
      <c r="S217" s="58"/>
      <c r="T217" s="5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149</v>
      </c>
      <c r="AU217" s="17" t="s">
        <v>84</v>
      </c>
    </row>
    <row r="218" spans="1:65" s="13" customFormat="1">
      <c r="B218" s="167"/>
      <c r="D218" s="162" t="s">
        <v>151</v>
      </c>
      <c r="E218" s="168" t="s">
        <v>1</v>
      </c>
      <c r="F218" s="169" t="s">
        <v>267</v>
      </c>
      <c r="H218" s="170">
        <v>14.901</v>
      </c>
      <c r="I218" s="171"/>
      <c r="L218" s="167"/>
      <c r="M218" s="172"/>
      <c r="N218" s="173"/>
      <c r="O218" s="173"/>
      <c r="P218" s="173"/>
      <c r="Q218" s="173"/>
      <c r="R218" s="173"/>
      <c r="S218" s="173"/>
      <c r="T218" s="174"/>
      <c r="AT218" s="168" t="s">
        <v>151</v>
      </c>
      <c r="AU218" s="168" t="s">
        <v>84</v>
      </c>
      <c r="AV218" s="13" t="s">
        <v>84</v>
      </c>
      <c r="AW218" s="13" t="s">
        <v>32</v>
      </c>
      <c r="AX218" s="13" t="s">
        <v>75</v>
      </c>
      <c r="AY218" s="168" t="s">
        <v>139</v>
      </c>
    </row>
    <row r="219" spans="1:65" s="13" customFormat="1">
      <c r="B219" s="167"/>
      <c r="D219" s="162" t="s">
        <v>151</v>
      </c>
      <c r="E219" s="168" t="s">
        <v>1</v>
      </c>
      <c r="F219" s="169" t="s">
        <v>268</v>
      </c>
      <c r="H219" s="170">
        <v>13.906000000000001</v>
      </c>
      <c r="I219" s="171"/>
      <c r="L219" s="167"/>
      <c r="M219" s="172"/>
      <c r="N219" s="173"/>
      <c r="O219" s="173"/>
      <c r="P219" s="173"/>
      <c r="Q219" s="173"/>
      <c r="R219" s="173"/>
      <c r="S219" s="173"/>
      <c r="T219" s="174"/>
      <c r="AT219" s="168" t="s">
        <v>151</v>
      </c>
      <c r="AU219" s="168" t="s">
        <v>84</v>
      </c>
      <c r="AV219" s="13" t="s">
        <v>84</v>
      </c>
      <c r="AW219" s="13" t="s">
        <v>32</v>
      </c>
      <c r="AX219" s="13" t="s">
        <v>75</v>
      </c>
      <c r="AY219" s="168" t="s">
        <v>139</v>
      </c>
    </row>
    <row r="220" spans="1:65" s="15" customFormat="1">
      <c r="B220" s="182"/>
      <c r="D220" s="162" t="s">
        <v>151</v>
      </c>
      <c r="E220" s="183" t="s">
        <v>1</v>
      </c>
      <c r="F220" s="184" t="s">
        <v>195</v>
      </c>
      <c r="H220" s="185">
        <v>28.807000000000002</v>
      </c>
      <c r="I220" s="186"/>
      <c r="L220" s="182"/>
      <c r="M220" s="187"/>
      <c r="N220" s="188"/>
      <c r="O220" s="188"/>
      <c r="P220" s="188"/>
      <c r="Q220" s="188"/>
      <c r="R220" s="188"/>
      <c r="S220" s="188"/>
      <c r="T220" s="189"/>
      <c r="AT220" s="183" t="s">
        <v>151</v>
      </c>
      <c r="AU220" s="183" t="s">
        <v>84</v>
      </c>
      <c r="AV220" s="15" t="s">
        <v>147</v>
      </c>
      <c r="AW220" s="15" t="s">
        <v>32</v>
      </c>
      <c r="AX220" s="15" t="s">
        <v>82</v>
      </c>
      <c r="AY220" s="183" t="s">
        <v>139</v>
      </c>
    </row>
    <row r="221" spans="1:65" s="2" customFormat="1" ht="24">
      <c r="A221" s="32"/>
      <c r="B221" s="148"/>
      <c r="C221" s="149" t="s">
        <v>269</v>
      </c>
      <c r="D221" s="149" t="s">
        <v>142</v>
      </c>
      <c r="E221" s="150" t="s">
        <v>270</v>
      </c>
      <c r="F221" s="151" t="s">
        <v>271</v>
      </c>
      <c r="G221" s="152" t="s">
        <v>272</v>
      </c>
      <c r="H221" s="153">
        <v>1</v>
      </c>
      <c r="I221" s="154"/>
      <c r="J221" s="155">
        <f>ROUND(I221*H221,2)</f>
        <v>0</v>
      </c>
      <c r="K221" s="151" t="s">
        <v>1</v>
      </c>
      <c r="L221" s="33"/>
      <c r="M221" s="156" t="s">
        <v>1</v>
      </c>
      <c r="N221" s="157" t="s">
        <v>40</v>
      </c>
      <c r="O221" s="58"/>
      <c r="P221" s="158">
        <f>O221*H221</f>
        <v>0</v>
      </c>
      <c r="Q221" s="158">
        <v>0</v>
      </c>
      <c r="R221" s="158">
        <f>Q221*H221</f>
        <v>0</v>
      </c>
      <c r="S221" s="158">
        <v>0</v>
      </c>
      <c r="T221" s="15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60" t="s">
        <v>147</v>
      </c>
      <c r="AT221" s="160" t="s">
        <v>142</v>
      </c>
      <c r="AU221" s="160" t="s">
        <v>84</v>
      </c>
      <c r="AY221" s="17" t="s">
        <v>139</v>
      </c>
      <c r="BE221" s="161">
        <f>IF(N221="základní",J221,0)</f>
        <v>0</v>
      </c>
      <c r="BF221" s="161">
        <f>IF(N221="snížená",J221,0)</f>
        <v>0</v>
      </c>
      <c r="BG221" s="161">
        <f>IF(N221="zákl. přenesená",J221,0)</f>
        <v>0</v>
      </c>
      <c r="BH221" s="161">
        <f>IF(N221="sníž. přenesená",J221,0)</f>
        <v>0</v>
      </c>
      <c r="BI221" s="161">
        <f>IF(N221="nulová",J221,0)</f>
        <v>0</v>
      </c>
      <c r="BJ221" s="17" t="s">
        <v>82</v>
      </c>
      <c r="BK221" s="161">
        <f>ROUND(I221*H221,2)</f>
        <v>0</v>
      </c>
      <c r="BL221" s="17" t="s">
        <v>147</v>
      </c>
      <c r="BM221" s="160" t="s">
        <v>273</v>
      </c>
    </row>
    <row r="222" spans="1:65" s="2" customFormat="1" ht="19.5">
      <c r="A222" s="32"/>
      <c r="B222" s="33"/>
      <c r="C222" s="32"/>
      <c r="D222" s="162" t="s">
        <v>149</v>
      </c>
      <c r="E222" s="32"/>
      <c r="F222" s="163" t="s">
        <v>271</v>
      </c>
      <c r="G222" s="32"/>
      <c r="H222" s="32"/>
      <c r="I222" s="164"/>
      <c r="J222" s="32"/>
      <c r="K222" s="32"/>
      <c r="L222" s="33"/>
      <c r="M222" s="165"/>
      <c r="N222" s="166"/>
      <c r="O222" s="58"/>
      <c r="P222" s="58"/>
      <c r="Q222" s="58"/>
      <c r="R222" s="58"/>
      <c r="S222" s="58"/>
      <c r="T222" s="59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149</v>
      </c>
      <c r="AU222" s="17" t="s">
        <v>84</v>
      </c>
    </row>
    <row r="223" spans="1:65" s="2" customFormat="1" ht="24">
      <c r="A223" s="32"/>
      <c r="B223" s="148"/>
      <c r="C223" s="149" t="s">
        <v>274</v>
      </c>
      <c r="D223" s="149" t="s">
        <v>142</v>
      </c>
      <c r="E223" s="150" t="s">
        <v>275</v>
      </c>
      <c r="F223" s="151" t="s">
        <v>276</v>
      </c>
      <c r="G223" s="152" t="s">
        <v>155</v>
      </c>
      <c r="H223" s="153">
        <v>57.613999999999997</v>
      </c>
      <c r="I223" s="154"/>
      <c r="J223" s="155">
        <f>ROUND(I223*H223,2)</f>
        <v>0</v>
      </c>
      <c r="K223" s="151" t="s">
        <v>146</v>
      </c>
      <c r="L223" s="33"/>
      <c r="M223" s="156" t="s">
        <v>1</v>
      </c>
      <c r="N223" s="157" t="s">
        <v>40</v>
      </c>
      <c r="O223" s="58"/>
      <c r="P223" s="158">
        <f>O223*H223</f>
        <v>0</v>
      </c>
      <c r="Q223" s="158">
        <v>4.0000000000000003E-5</v>
      </c>
      <c r="R223" s="158">
        <f>Q223*H223</f>
        <v>2.3045600000000002E-3</v>
      </c>
      <c r="S223" s="158">
        <v>0</v>
      </c>
      <c r="T223" s="15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0" t="s">
        <v>147</v>
      </c>
      <c r="AT223" s="160" t="s">
        <v>142</v>
      </c>
      <c r="AU223" s="160" t="s">
        <v>84</v>
      </c>
      <c r="AY223" s="17" t="s">
        <v>139</v>
      </c>
      <c r="BE223" s="161">
        <f>IF(N223="základní",J223,0)</f>
        <v>0</v>
      </c>
      <c r="BF223" s="161">
        <f>IF(N223="snížená",J223,0)</f>
        <v>0</v>
      </c>
      <c r="BG223" s="161">
        <f>IF(N223="zákl. přenesená",J223,0)</f>
        <v>0</v>
      </c>
      <c r="BH223" s="161">
        <f>IF(N223="sníž. přenesená",J223,0)</f>
        <v>0</v>
      </c>
      <c r="BI223" s="161">
        <f>IF(N223="nulová",J223,0)</f>
        <v>0</v>
      </c>
      <c r="BJ223" s="17" t="s">
        <v>82</v>
      </c>
      <c r="BK223" s="161">
        <f>ROUND(I223*H223,2)</f>
        <v>0</v>
      </c>
      <c r="BL223" s="17" t="s">
        <v>147</v>
      </c>
      <c r="BM223" s="160" t="s">
        <v>277</v>
      </c>
    </row>
    <row r="224" spans="1:65" s="2" customFormat="1" ht="19.5">
      <c r="A224" s="32"/>
      <c r="B224" s="33"/>
      <c r="C224" s="32"/>
      <c r="D224" s="162" t="s">
        <v>149</v>
      </c>
      <c r="E224" s="32"/>
      <c r="F224" s="163" t="s">
        <v>278</v>
      </c>
      <c r="G224" s="32"/>
      <c r="H224" s="32"/>
      <c r="I224" s="164"/>
      <c r="J224" s="32"/>
      <c r="K224" s="32"/>
      <c r="L224" s="33"/>
      <c r="M224" s="165"/>
      <c r="N224" s="166"/>
      <c r="O224" s="58"/>
      <c r="P224" s="58"/>
      <c r="Q224" s="58"/>
      <c r="R224" s="58"/>
      <c r="S224" s="58"/>
      <c r="T224" s="59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149</v>
      </c>
      <c r="AU224" s="17" t="s">
        <v>84</v>
      </c>
    </row>
    <row r="225" spans="1:65" s="13" customFormat="1">
      <c r="B225" s="167"/>
      <c r="D225" s="162" t="s">
        <v>151</v>
      </c>
      <c r="E225" s="168" t="s">
        <v>1</v>
      </c>
      <c r="F225" s="169" t="s">
        <v>279</v>
      </c>
      <c r="H225" s="170">
        <v>28.806999999999999</v>
      </c>
      <c r="I225" s="171"/>
      <c r="L225" s="167"/>
      <c r="M225" s="172"/>
      <c r="N225" s="173"/>
      <c r="O225" s="173"/>
      <c r="P225" s="173"/>
      <c r="Q225" s="173"/>
      <c r="R225" s="173"/>
      <c r="S225" s="173"/>
      <c r="T225" s="174"/>
      <c r="AT225" s="168" t="s">
        <v>151</v>
      </c>
      <c r="AU225" s="168" t="s">
        <v>84</v>
      </c>
      <c r="AV225" s="13" t="s">
        <v>84</v>
      </c>
      <c r="AW225" s="13" t="s">
        <v>32</v>
      </c>
      <c r="AX225" s="13" t="s">
        <v>75</v>
      </c>
      <c r="AY225" s="168" t="s">
        <v>139</v>
      </c>
    </row>
    <row r="226" spans="1:65" s="13" customFormat="1">
      <c r="B226" s="167"/>
      <c r="D226" s="162" t="s">
        <v>151</v>
      </c>
      <c r="E226" s="168" t="s">
        <v>1</v>
      </c>
      <c r="F226" s="169" t="s">
        <v>280</v>
      </c>
      <c r="H226" s="170">
        <v>28.806999999999999</v>
      </c>
      <c r="I226" s="171"/>
      <c r="L226" s="167"/>
      <c r="M226" s="172"/>
      <c r="N226" s="173"/>
      <c r="O226" s="173"/>
      <c r="P226" s="173"/>
      <c r="Q226" s="173"/>
      <c r="R226" s="173"/>
      <c r="S226" s="173"/>
      <c r="T226" s="174"/>
      <c r="AT226" s="168" t="s">
        <v>151</v>
      </c>
      <c r="AU226" s="168" t="s">
        <v>84</v>
      </c>
      <c r="AV226" s="13" t="s">
        <v>84</v>
      </c>
      <c r="AW226" s="13" t="s">
        <v>32</v>
      </c>
      <c r="AX226" s="13" t="s">
        <v>75</v>
      </c>
      <c r="AY226" s="168" t="s">
        <v>139</v>
      </c>
    </row>
    <row r="227" spans="1:65" s="15" customFormat="1">
      <c r="B227" s="182"/>
      <c r="D227" s="162" t="s">
        <v>151</v>
      </c>
      <c r="E227" s="183" t="s">
        <v>1</v>
      </c>
      <c r="F227" s="184" t="s">
        <v>195</v>
      </c>
      <c r="H227" s="185">
        <v>57.613999999999997</v>
      </c>
      <c r="I227" s="186"/>
      <c r="L227" s="182"/>
      <c r="M227" s="187"/>
      <c r="N227" s="188"/>
      <c r="O227" s="188"/>
      <c r="P227" s="188"/>
      <c r="Q227" s="188"/>
      <c r="R227" s="188"/>
      <c r="S227" s="188"/>
      <c r="T227" s="189"/>
      <c r="AT227" s="183" t="s">
        <v>151</v>
      </c>
      <c r="AU227" s="183" t="s">
        <v>84</v>
      </c>
      <c r="AV227" s="15" t="s">
        <v>147</v>
      </c>
      <c r="AW227" s="15" t="s">
        <v>32</v>
      </c>
      <c r="AX227" s="15" t="s">
        <v>82</v>
      </c>
      <c r="AY227" s="183" t="s">
        <v>139</v>
      </c>
    </row>
    <row r="228" spans="1:65" s="2" customFormat="1" ht="21.75" customHeight="1">
      <c r="A228" s="32"/>
      <c r="B228" s="148"/>
      <c r="C228" s="149" t="s">
        <v>281</v>
      </c>
      <c r="D228" s="149" t="s">
        <v>142</v>
      </c>
      <c r="E228" s="150" t="s">
        <v>282</v>
      </c>
      <c r="F228" s="151" t="s">
        <v>283</v>
      </c>
      <c r="G228" s="152" t="s">
        <v>155</v>
      </c>
      <c r="H228" s="153">
        <v>0.32</v>
      </c>
      <c r="I228" s="154"/>
      <c r="J228" s="155">
        <f>ROUND(I228*H228,2)</f>
        <v>0</v>
      </c>
      <c r="K228" s="151" t="s">
        <v>146</v>
      </c>
      <c r="L228" s="33"/>
      <c r="M228" s="156" t="s">
        <v>1</v>
      </c>
      <c r="N228" s="157" t="s">
        <v>40</v>
      </c>
      <c r="O228" s="58"/>
      <c r="P228" s="158">
        <f>O228*H228</f>
        <v>0</v>
      </c>
      <c r="Q228" s="158">
        <v>0</v>
      </c>
      <c r="R228" s="158">
        <f>Q228*H228</f>
        <v>0</v>
      </c>
      <c r="S228" s="158">
        <v>0.2</v>
      </c>
      <c r="T228" s="159">
        <f>S228*H228</f>
        <v>6.4000000000000001E-2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0" t="s">
        <v>147</v>
      </c>
      <c r="AT228" s="160" t="s">
        <v>142</v>
      </c>
      <c r="AU228" s="160" t="s">
        <v>84</v>
      </c>
      <c r="AY228" s="17" t="s">
        <v>139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7" t="s">
        <v>82</v>
      </c>
      <c r="BK228" s="161">
        <f>ROUND(I228*H228,2)</f>
        <v>0</v>
      </c>
      <c r="BL228" s="17" t="s">
        <v>147</v>
      </c>
      <c r="BM228" s="160" t="s">
        <v>284</v>
      </c>
    </row>
    <row r="229" spans="1:65" s="2" customFormat="1">
      <c r="A229" s="32"/>
      <c r="B229" s="33"/>
      <c r="C229" s="32"/>
      <c r="D229" s="162" t="s">
        <v>149</v>
      </c>
      <c r="E229" s="32"/>
      <c r="F229" s="163" t="s">
        <v>283</v>
      </c>
      <c r="G229" s="32"/>
      <c r="H229" s="32"/>
      <c r="I229" s="164"/>
      <c r="J229" s="32"/>
      <c r="K229" s="32"/>
      <c r="L229" s="33"/>
      <c r="M229" s="165"/>
      <c r="N229" s="166"/>
      <c r="O229" s="58"/>
      <c r="P229" s="58"/>
      <c r="Q229" s="58"/>
      <c r="R229" s="58"/>
      <c r="S229" s="58"/>
      <c r="T229" s="5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149</v>
      </c>
      <c r="AU229" s="17" t="s">
        <v>84</v>
      </c>
    </row>
    <row r="230" spans="1:65" s="13" customFormat="1">
      <c r="B230" s="167"/>
      <c r="D230" s="162" t="s">
        <v>151</v>
      </c>
      <c r="E230" s="168" t="s">
        <v>1</v>
      </c>
      <c r="F230" s="169" t="s">
        <v>285</v>
      </c>
      <c r="H230" s="170">
        <v>0.32</v>
      </c>
      <c r="I230" s="171"/>
      <c r="L230" s="167"/>
      <c r="M230" s="172"/>
      <c r="N230" s="173"/>
      <c r="O230" s="173"/>
      <c r="P230" s="173"/>
      <c r="Q230" s="173"/>
      <c r="R230" s="173"/>
      <c r="S230" s="173"/>
      <c r="T230" s="174"/>
      <c r="AT230" s="168" t="s">
        <v>151</v>
      </c>
      <c r="AU230" s="168" t="s">
        <v>84</v>
      </c>
      <c r="AV230" s="13" t="s">
        <v>84</v>
      </c>
      <c r="AW230" s="13" t="s">
        <v>32</v>
      </c>
      <c r="AX230" s="13" t="s">
        <v>82</v>
      </c>
      <c r="AY230" s="168" t="s">
        <v>139</v>
      </c>
    </row>
    <row r="231" spans="1:65" s="2" customFormat="1" ht="36">
      <c r="A231" s="32"/>
      <c r="B231" s="148"/>
      <c r="C231" s="149" t="s">
        <v>286</v>
      </c>
      <c r="D231" s="149" t="s">
        <v>142</v>
      </c>
      <c r="E231" s="150" t="s">
        <v>287</v>
      </c>
      <c r="F231" s="151" t="s">
        <v>288</v>
      </c>
      <c r="G231" s="152" t="s">
        <v>206</v>
      </c>
      <c r="H231" s="153">
        <v>0.51</v>
      </c>
      <c r="I231" s="154"/>
      <c r="J231" s="155">
        <f>ROUND(I231*H231,2)</f>
        <v>0</v>
      </c>
      <c r="K231" s="151" t="s">
        <v>146</v>
      </c>
      <c r="L231" s="33"/>
      <c r="M231" s="156" t="s">
        <v>1</v>
      </c>
      <c r="N231" s="157" t="s">
        <v>40</v>
      </c>
      <c r="O231" s="58"/>
      <c r="P231" s="158">
        <f>O231*H231</f>
        <v>0</v>
      </c>
      <c r="Q231" s="158">
        <v>0</v>
      </c>
      <c r="R231" s="158">
        <f>Q231*H231</f>
        <v>0</v>
      </c>
      <c r="S231" s="158">
        <v>2.2000000000000002</v>
      </c>
      <c r="T231" s="159">
        <f>S231*H231</f>
        <v>1.1220000000000001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0" t="s">
        <v>147</v>
      </c>
      <c r="AT231" s="160" t="s">
        <v>142</v>
      </c>
      <c r="AU231" s="160" t="s">
        <v>84</v>
      </c>
      <c r="AY231" s="17" t="s">
        <v>139</v>
      </c>
      <c r="BE231" s="161">
        <f>IF(N231="základní",J231,0)</f>
        <v>0</v>
      </c>
      <c r="BF231" s="161">
        <f>IF(N231="snížená",J231,0)</f>
        <v>0</v>
      </c>
      <c r="BG231" s="161">
        <f>IF(N231="zákl. přenesená",J231,0)</f>
        <v>0</v>
      </c>
      <c r="BH231" s="161">
        <f>IF(N231="sníž. přenesená",J231,0)</f>
        <v>0</v>
      </c>
      <c r="BI231" s="161">
        <f>IF(N231="nulová",J231,0)</f>
        <v>0</v>
      </c>
      <c r="BJ231" s="17" t="s">
        <v>82</v>
      </c>
      <c r="BK231" s="161">
        <f>ROUND(I231*H231,2)</f>
        <v>0</v>
      </c>
      <c r="BL231" s="17" t="s">
        <v>147</v>
      </c>
      <c r="BM231" s="160" t="s">
        <v>289</v>
      </c>
    </row>
    <row r="232" spans="1:65" s="2" customFormat="1" ht="19.5">
      <c r="A232" s="32"/>
      <c r="B232" s="33"/>
      <c r="C232" s="32"/>
      <c r="D232" s="162" t="s">
        <v>149</v>
      </c>
      <c r="E232" s="32"/>
      <c r="F232" s="163" t="s">
        <v>290</v>
      </c>
      <c r="G232" s="32"/>
      <c r="H232" s="32"/>
      <c r="I232" s="164"/>
      <c r="J232" s="32"/>
      <c r="K232" s="32"/>
      <c r="L232" s="33"/>
      <c r="M232" s="165"/>
      <c r="N232" s="166"/>
      <c r="O232" s="58"/>
      <c r="P232" s="58"/>
      <c r="Q232" s="58"/>
      <c r="R232" s="58"/>
      <c r="S232" s="58"/>
      <c r="T232" s="59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7" t="s">
        <v>149</v>
      </c>
      <c r="AU232" s="17" t="s">
        <v>84</v>
      </c>
    </row>
    <row r="233" spans="1:65" s="14" customFormat="1">
      <c r="B233" s="175"/>
      <c r="D233" s="162" t="s">
        <v>151</v>
      </c>
      <c r="E233" s="176" t="s">
        <v>1</v>
      </c>
      <c r="F233" s="177" t="s">
        <v>217</v>
      </c>
      <c r="H233" s="176" t="s">
        <v>1</v>
      </c>
      <c r="I233" s="178"/>
      <c r="L233" s="175"/>
      <c r="M233" s="179"/>
      <c r="N233" s="180"/>
      <c r="O233" s="180"/>
      <c r="P233" s="180"/>
      <c r="Q233" s="180"/>
      <c r="R233" s="180"/>
      <c r="S233" s="180"/>
      <c r="T233" s="181"/>
      <c r="AT233" s="176" t="s">
        <v>151</v>
      </c>
      <c r="AU233" s="176" t="s">
        <v>84</v>
      </c>
      <c r="AV233" s="14" t="s">
        <v>82</v>
      </c>
      <c r="AW233" s="14" t="s">
        <v>32</v>
      </c>
      <c r="AX233" s="14" t="s">
        <v>75</v>
      </c>
      <c r="AY233" s="176" t="s">
        <v>139</v>
      </c>
    </row>
    <row r="234" spans="1:65" s="13" customFormat="1">
      <c r="B234" s="167"/>
      <c r="D234" s="162" t="s">
        <v>151</v>
      </c>
      <c r="E234" s="168" t="s">
        <v>1</v>
      </c>
      <c r="F234" s="169" t="s">
        <v>218</v>
      </c>
      <c r="H234" s="170">
        <v>0.51</v>
      </c>
      <c r="I234" s="171"/>
      <c r="L234" s="167"/>
      <c r="M234" s="172"/>
      <c r="N234" s="173"/>
      <c r="O234" s="173"/>
      <c r="P234" s="173"/>
      <c r="Q234" s="173"/>
      <c r="R234" s="173"/>
      <c r="S234" s="173"/>
      <c r="T234" s="174"/>
      <c r="AT234" s="168" t="s">
        <v>151</v>
      </c>
      <c r="AU234" s="168" t="s">
        <v>84</v>
      </c>
      <c r="AV234" s="13" t="s">
        <v>84</v>
      </c>
      <c r="AW234" s="13" t="s">
        <v>32</v>
      </c>
      <c r="AX234" s="13" t="s">
        <v>82</v>
      </c>
      <c r="AY234" s="168" t="s">
        <v>139</v>
      </c>
    </row>
    <row r="235" spans="1:65" s="2" customFormat="1" ht="21.75" customHeight="1">
      <c r="A235" s="32"/>
      <c r="B235" s="148"/>
      <c r="C235" s="149" t="s">
        <v>291</v>
      </c>
      <c r="D235" s="149" t="s">
        <v>142</v>
      </c>
      <c r="E235" s="150" t="s">
        <v>292</v>
      </c>
      <c r="F235" s="151" t="s">
        <v>293</v>
      </c>
      <c r="G235" s="152" t="s">
        <v>155</v>
      </c>
      <c r="H235" s="153">
        <v>8.6679999999999993</v>
      </c>
      <c r="I235" s="154"/>
      <c r="J235" s="155">
        <f>ROUND(I235*H235,2)</f>
        <v>0</v>
      </c>
      <c r="K235" s="151" t="s">
        <v>146</v>
      </c>
      <c r="L235" s="33"/>
      <c r="M235" s="156" t="s">
        <v>1</v>
      </c>
      <c r="N235" s="157" t="s">
        <v>40</v>
      </c>
      <c r="O235" s="58"/>
      <c r="P235" s="158">
        <f>O235*H235</f>
        <v>0</v>
      </c>
      <c r="Q235" s="158">
        <v>0</v>
      </c>
      <c r="R235" s="158">
        <f>Q235*H235</f>
        <v>0</v>
      </c>
      <c r="S235" s="158">
        <v>7.5999999999999998E-2</v>
      </c>
      <c r="T235" s="159">
        <f>S235*H235</f>
        <v>0.65876799999999991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60" t="s">
        <v>147</v>
      </c>
      <c r="AT235" s="160" t="s">
        <v>142</v>
      </c>
      <c r="AU235" s="160" t="s">
        <v>84</v>
      </c>
      <c r="AY235" s="17" t="s">
        <v>139</v>
      </c>
      <c r="BE235" s="161">
        <f>IF(N235="základní",J235,0)</f>
        <v>0</v>
      </c>
      <c r="BF235" s="161">
        <f>IF(N235="snížená",J235,0)</f>
        <v>0</v>
      </c>
      <c r="BG235" s="161">
        <f>IF(N235="zákl. přenesená",J235,0)</f>
        <v>0</v>
      </c>
      <c r="BH235" s="161">
        <f>IF(N235="sníž. přenesená",J235,0)</f>
        <v>0</v>
      </c>
      <c r="BI235" s="161">
        <f>IF(N235="nulová",J235,0)</f>
        <v>0</v>
      </c>
      <c r="BJ235" s="17" t="s">
        <v>82</v>
      </c>
      <c r="BK235" s="161">
        <f>ROUND(I235*H235,2)</f>
        <v>0</v>
      </c>
      <c r="BL235" s="17" t="s">
        <v>147</v>
      </c>
      <c r="BM235" s="160" t="s">
        <v>294</v>
      </c>
    </row>
    <row r="236" spans="1:65" s="2" customFormat="1" ht="19.5">
      <c r="A236" s="32"/>
      <c r="B236" s="33"/>
      <c r="C236" s="32"/>
      <c r="D236" s="162" t="s">
        <v>149</v>
      </c>
      <c r="E236" s="32"/>
      <c r="F236" s="163" t="s">
        <v>295</v>
      </c>
      <c r="G236" s="32"/>
      <c r="H236" s="32"/>
      <c r="I236" s="164"/>
      <c r="J236" s="32"/>
      <c r="K236" s="32"/>
      <c r="L236" s="33"/>
      <c r="M236" s="165"/>
      <c r="N236" s="166"/>
      <c r="O236" s="58"/>
      <c r="P236" s="58"/>
      <c r="Q236" s="58"/>
      <c r="R236" s="58"/>
      <c r="S236" s="58"/>
      <c r="T236" s="59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7" t="s">
        <v>149</v>
      </c>
      <c r="AU236" s="17" t="s">
        <v>84</v>
      </c>
    </row>
    <row r="237" spans="1:65" s="13" customFormat="1">
      <c r="B237" s="167"/>
      <c r="D237" s="162" t="s">
        <v>151</v>
      </c>
      <c r="E237" s="168" t="s">
        <v>1</v>
      </c>
      <c r="F237" s="169" t="s">
        <v>296</v>
      </c>
      <c r="H237" s="170">
        <v>8.6679999999999993</v>
      </c>
      <c r="I237" s="171"/>
      <c r="L237" s="167"/>
      <c r="M237" s="172"/>
      <c r="N237" s="173"/>
      <c r="O237" s="173"/>
      <c r="P237" s="173"/>
      <c r="Q237" s="173"/>
      <c r="R237" s="173"/>
      <c r="S237" s="173"/>
      <c r="T237" s="174"/>
      <c r="AT237" s="168" t="s">
        <v>151</v>
      </c>
      <c r="AU237" s="168" t="s">
        <v>84</v>
      </c>
      <c r="AV237" s="13" t="s">
        <v>84</v>
      </c>
      <c r="AW237" s="13" t="s">
        <v>32</v>
      </c>
      <c r="AX237" s="13" t="s">
        <v>82</v>
      </c>
      <c r="AY237" s="168" t="s">
        <v>139</v>
      </c>
    </row>
    <row r="238" spans="1:65" s="2" customFormat="1" ht="33" customHeight="1">
      <c r="A238" s="32"/>
      <c r="B238" s="148"/>
      <c r="C238" s="149" t="s">
        <v>297</v>
      </c>
      <c r="D238" s="149" t="s">
        <v>142</v>
      </c>
      <c r="E238" s="150" t="s">
        <v>298</v>
      </c>
      <c r="F238" s="151" t="s">
        <v>299</v>
      </c>
      <c r="G238" s="152" t="s">
        <v>155</v>
      </c>
      <c r="H238" s="153">
        <v>29.802</v>
      </c>
      <c r="I238" s="154"/>
      <c r="J238" s="155">
        <f>ROUND(I238*H238,2)</f>
        <v>0</v>
      </c>
      <c r="K238" s="151" t="s">
        <v>146</v>
      </c>
      <c r="L238" s="33"/>
      <c r="M238" s="156" t="s">
        <v>1</v>
      </c>
      <c r="N238" s="157" t="s">
        <v>40</v>
      </c>
      <c r="O238" s="58"/>
      <c r="P238" s="158">
        <f>O238*H238</f>
        <v>0</v>
      </c>
      <c r="Q238" s="158">
        <v>0</v>
      </c>
      <c r="R238" s="158">
        <f>Q238*H238</f>
        <v>0</v>
      </c>
      <c r="S238" s="158">
        <v>0.05</v>
      </c>
      <c r="T238" s="159">
        <f>S238*H238</f>
        <v>1.4901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60" t="s">
        <v>147</v>
      </c>
      <c r="AT238" s="160" t="s">
        <v>142</v>
      </c>
      <c r="AU238" s="160" t="s">
        <v>84</v>
      </c>
      <c r="AY238" s="17" t="s">
        <v>139</v>
      </c>
      <c r="BE238" s="161">
        <f>IF(N238="základní",J238,0)</f>
        <v>0</v>
      </c>
      <c r="BF238" s="161">
        <f>IF(N238="snížená",J238,0)</f>
        <v>0</v>
      </c>
      <c r="BG238" s="161">
        <f>IF(N238="zákl. přenesená",J238,0)</f>
        <v>0</v>
      </c>
      <c r="BH238" s="161">
        <f>IF(N238="sníž. přenesená",J238,0)</f>
        <v>0</v>
      </c>
      <c r="BI238" s="161">
        <f>IF(N238="nulová",J238,0)</f>
        <v>0</v>
      </c>
      <c r="BJ238" s="17" t="s">
        <v>82</v>
      </c>
      <c r="BK238" s="161">
        <f>ROUND(I238*H238,2)</f>
        <v>0</v>
      </c>
      <c r="BL238" s="17" t="s">
        <v>147</v>
      </c>
      <c r="BM238" s="160" t="s">
        <v>300</v>
      </c>
    </row>
    <row r="239" spans="1:65" s="2" customFormat="1" ht="19.5">
      <c r="A239" s="32"/>
      <c r="B239" s="33"/>
      <c r="C239" s="32"/>
      <c r="D239" s="162" t="s">
        <v>149</v>
      </c>
      <c r="E239" s="32"/>
      <c r="F239" s="163" t="s">
        <v>301</v>
      </c>
      <c r="G239" s="32"/>
      <c r="H239" s="32"/>
      <c r="I239" s="164"/>
      <c r="J239" s="32"/>
      <c r="K239" s="32"/>
      <c r="L239" s="33"/>
      <c r="M239" s="165"/>
      <c r="N239" s="166"/>
      <c r="O239" s="58"/>
      <c r="P239" s="58"/>
      <c r="Q239" s="58"/>
      <c r="R239" s="58"/>
      <c r="S239" s="58"/>
      <c r="T239" s="5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149</v>
      </c>
      <c r="AU239" s="17" t="s">
        <v>84</v>
      </c>
    </row>
    <row r="240" spans="1:65" s="13" customFormat="1">
      <c r="B240" s="167"/>
      <c r="D240" s="162" t="s">
        <v>151</v>
      </c>
      <c r="E240" s="168" t="s">
        <v>1</v>
      </c>
      <c r="F240" s="169" t="s">
        <v>267</v>
      </c>
      <c r="H240" s="170">
        <v>14.901</v>
      </c>
      <c r="I240" s="171"/>
      <c r="L240" s="167"/>
      <c r="M240" s="172"/>
      <c r="N240" s="173"/>
      <c r="O240" s="173"/>
      <c r="P240" s="173"/>
      <c r="Q240" s="173"/>
      <c r="R240" s="173"/>
      <c r="S240" s="173"/>
      <c r="T240" s="174"/>
      <c r="AT240" s="168" t="s">
        <v>151</v>
      </c>
      <c r="AU240" s="168" t="s">
        <v>84</v>
      </c>
      <c r="AV240" s="13" t="s">
        <v>84</v>
      </c>
      <c r="AW240" s="13" t="s">
        <v>32</v>
      </c>
      <c r="AX240" s="13" t="s">
        <v>75</v>
      </c>
      <c r="AY240" s="168" t="s">
        <v>139</v>
      </c>
    </row>
    <row r="241" spans="1:65" s="13" customFormat="1">
      <c r="B241" s="167"/>
      <c r="D241" s="162" t="s">
        <v>151</v>
      </c>
      <c r="E241" s="168" t="s">
        <v>1</v>
      </c>
      <c r="F241" s="169" t="s">
        <v>302</v>
      </c>
      <c r="H241" s="170">
        <v>14.901</v>
      </c>
      <c r="I241" s="171"/>
      <c r="L241" s="167"/>
      <c r="M241" s="172"/>
      <c r="N241" s="173"/>
      <c r="O241" s="173"/>
      <c r="P241" s="173"/>
      <c r="Q241" s="173"/>
      <c r="R241" s="173"/>
      <c r="S241" s="173"/>
      <c r="T241" s="174"/>
      <c r="AT241" s="168" t="s">
        <v>151</v>
      </c>
      <c r="AU241" s="168" t="s">
        <v>84</v>
      </c>
      <c r="AV241" s="13" t="s">
        <v>84</v>
      </c>
      <c r="AW241" s="13" t="s">
        <v>32</v>
      </c>
      <c r="AX241" s="13" t="s">
        <v>75</v>
      </c>
      <c r="AY241" s="168" t="s">
        <v>139</v>
      </c>
    </row>
    <row r="242" spans="1:65" s="15" customFormat="1">
      <c r="B242" s="182"/>
      <c r="D242" s="162" t="s">
        <v>151</v>
      </c>
      <c r="E242" s="183" t="s">
        <v>1</v>
      </c>
      <c r="F242" s="184" t="s">
        <v>195</v>
      </c>
      <c r="H242" s="185">
        <v>29.802</v>
      </c>
      <c r="I242" s="186"/>
      <c r="L242" s="182"/>
      <c r="M242" s="187"/>
      <c r="N242" s="188"/>
      <c r="O242" s="188"/>
      <c r="P242" s="188"/>
      <c r="Q242" s="188"/>
      <c r="R242" s="188"/>
      <c r="S242" s="188"/>
      <c r="T242" s="189"/>
      <c r="AT242" s="183" t="s">
        <v>151</v>
      </c>
      <c r="AU242" s="183" t="s">
        <v>84</v>
      </c>
      <c r="AV242" s="15" t="s">
        <v>147</v>
      </c>
      <c r="AW242" s="15" t="s">
        <v>32</v>
      </c>
      <c r="AX242" s="15" t="s">
        <v>82</v>
      </c>
      <c r="AY242" s="183" t="s">
        <v>139</v>
      </c>
    </row>
    <row r="243" spans="1:65" s="2" customFormat="1" ht="33" customHeight="1">
      <c r="A243" s="32"/>
      <c r="B243" s="148"/>
      <c r="C243" s="149" t="s">
        <v>303</v>
      </c>
      <c r="D243" s="149" t="s">
        <v>142</v>
      </c>
      <c r="E243" s="150" t="s">
        <v>304</v>
      </c>
      <c r="F243" s="151" t="s">
        <v>305</v>
      </c>
      <c r="G243" s="152" t="s">
        <v>155</v>
      </c>
      <c r="H243" s="153">
        <v>128.77600000000001</v>
      </c>
      <c r="I243" s="154"/>
      <c r="J243" s="155">
        <f>ROUND(I243*H243,2)</f>
        <v>0</v>
      </c>
      <c r="K243" s="151" t="s">
        <v>146</v>
      </c>
      <c r="L243" s="33"/>
      <c r="M243" s="156" t="s">
        <v>1</v>
      </c>
      <c r="N243" s="157" t="s">
        <v>40</v>
      </c>
      <c r="O243" s="58"/>
      <c r="P243" s="158">
        <f>O243*H243</f>
        <v>0</v>
      </c>
      <c r="Q243" s="158">
        <v>0</v>
      </c>
      <c r="R243" s="158">
        <f>Q243*H243</f>
        <v>0</v>
      </c>
      <c r="S243" s="158">
        <v>4.5999999999999999E-2</v>
      </c>
      <c r="T243" s="159">
        <f>S243*H243</f>
        <v>5.9236960000000005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60" t="s">
        <v>147</v>
      </c>
      <c r="AT243" s="160" t="s">
        <v>142</v>
      </c>
      <c r="AU243" s="160" t="s">
        <v>84</v>
      </c>
      <c r="AY243" s="17" t="s">
        <v>139</v>
      </c>
      <c r="BE243" s="161">
        <f>IF(N243="základní",J243,0)</f>
        <v>0</v>
      </c>
      <c r="BF243" s="161">
        <f>IF(N243="snížená",J243,0)</f>
        <v>0</v>
      </c>
      <c r="BG243" s="161">
        <f>IF(N243="zákl. přenesená",J243,0)</f>
        <v>0</v>
      </c>
      <c r="BH243" s="161">
        <f>IF(N243="sníž. přenesená",J243,0)</f>
        <v>0</v>
      </c>
      <c r="BI243" s="161">
        <f>IF(N243="nulová",J243,0)</f>
        <v>0</v>
      </c>
      <c r="BJ243" s="17" t="s">
        <v>82</v>
      </c>
      <c r="BK243" s="161">
        <f>ROUND(I243*H243,2)</f>
        <v>0</v>
      </c>
      <c r="BL243" s="17" t="s">
        <v>147</v>
      </c>
      <c r="BM243" s="160" t="s">
        <v>306</v>
      </c>
    </row>
    <row r="244" spans="1:65" s="2" customFormat="1" ht="29.25">
      <c r="A244" s="32"/>
      <c r="B244" s="33"/>
      <c r="C244" s="32"/>
      <c r="D244" s="162" t="s">
        <v>149</v>
      </c>
      <c r="E244" s="32"/>
      <c r="F244" s="163" t="s">
        <v>307</v>
      </c>
      <c r="G244" s="32"/>
      <c r="H244" s="32"/>
      <c r="I244" s="164"/>
      <c r="J244" s="32"/>
      <c r="K244" s="32"/>
      <c r="L244" s="33"/>
      <c r="M244" s="165"/>
      <c r="N244" s="166"/>
      <c r="O244" s="58"/>
      <c r="P244" s="58"/>
      <c r="Q244" s="58"/>
      <c r="R244" s="58"/>
      <c r="S244" s="58"/>
      <c r="T244" s="59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7" t="s">
        <v>149</v>
      </c>
      <c r="AU244" s="17" t="s">
        <v>84</v>
      </c>
    </row>
    <row r="245" spans="1:65" s="14" customFormat="1">
      <c r="B245" s="175"/>
      <c r="D245" s="162" t="s">
        <v>151</v>
      </c>
      <c r="E245" s="176" t="s">
        <v>1</v>
      </c>
      <c r="F245" s="177" t="s">
        <v>308</v>
      </c>
      <c r="H245" s="176" t="s">
        <v>1</v>
      </c>
      <c r="I245" s="178"/>
      <c r="L245" s="175"/>
      <c r="M245" s="179"/>
      <c r="N245" s="180"/>
      <c r="O245" s="180"/>
      <c r="P245" s="180"/>
      <c r="Q245" s="180"/>
      <c r="R245" s="180"/>
      <c r="S245" s="180"/>
      <c r="T245" s="181"/>
      <c r="AT245" s="176" t="s">
        <v>151</v>
      </c>
      <c r="AU245" s="176" t="s">
        <v>84</v>
      </c>
      <c r="AV245" s="14" t="s">
        <v>82</v>
      </c>
      <c r="AW245" s="14" t="s">
        <v>32</v>
      </c>
      <c r="AX245" s="14" t="s">
        <v>75</v>
      </c>
      <c r="AY245" s="176" t="s">
        <v>139</v>
      </c>
    </row>
    <row r="246" spans="1:65" s="13" customFormat="1" ht="22.5">
      <c r="B246" s="167"/>
      <c r="D246" s="162" t="s">
        <v>151</v>
      </c>
      <c r="E246" s="168" t="s">
        <v>1</v>
      </c>
      <c r="F246" s="169" t="s">
        <v>309</v>
      </c>
      <c r="H246" s="170">
        <v>51.987000000000002</v>
      </c>
      <c r="I246" s="171"/>
      <c r="L246" s="167"/>
      <c r="M246" s="172"/>
      <c r="N246" s="173"/>
      <c r="O246" s="173"/>
      <c r="P246" s="173"/>
      <c r="Q246" s="173"/>
      <c r="R246" s="173"/>
      <c r="S246" s="173"/>
      <c r="T246" s="174"/>
      <c r="AT246" s="168" t="s">
        <v>151</v>
      </c>
      <c r="AU246" s="168" t="s">
        <v>84</v>
      </c>
      <c r="AV246" s="13" t="s">
        <v>84</v>
      </c>
      <c r="AW246" s="13" t="s">
        <v>32</v>
      </c>
      <c r="AX246" s="13" t="s">
        <v>75</v>
      </c>
      <c r="AY246" s="168" t="s">
        <v>139</v>
      </c>
    </row>
    <row r="247" spans="1:65" s="13" customFormat="1">
      <c r="B247" s="167"/>
      <c r="D247" s="162" t="s">
        <v>151</v>
      </c>
      <c r="E247" s="168" t="s">
        <v>1</v>
      </c>
      <c r="F247" s="169" t="s">
        <v>310</v>
      </c>
      <c r="H247" s="170">
        <v>20.13</v>
      </c>
      <c r="I247" s="171"/>
      <c r="L247" s="167"/>
      <c r="M247" s="172"/>
      <c r="N247" s="173"/>
      <c r="O247" s="173"/>
      <c r="P247" s="173"/>
      <c r="Q247" s="173"/>
      <c r="R247" s="173"/>
      <c r="S247" s="173"/>
      <c r="T247" s="174"/>
      <c r="AT247" s="168" t="s">
        <v>151</v>
      </c>
      <c r="AU247" s="168" t="s">
        <v>84</v>
      </c>
      <c r="AV247" s="13" t="s">
        <v>84</v>
      </c>
      <c r="AW247" s="13" t="s">
        <v>32</v>
      </c>
      <c r="AX247" s="13" t="s">
        <v>75</v>
      </c>
      <c r="AY247" s="168" t="s">
        <v>139</v>
      </c>
    </row>
    <row r="248" spans="1:65" s="13" customFormat="1" ht="22.5">
      <c r="B248" s="167"/>
      <c r="D248" s="162" t="s">
        <v>151</v>
      </c>
      <c r="E248" s="168" t="s">
        <v>1</v>
      </c>
      <c r="F248" s="169" t="s">
        <v>311</v>
      </c>
      <c r="H248" s="170">
        <v>37.76</v>
      </c>
      <c r="I248" s="171"/>
      <c r="L248" s="167"/>
      <c r="M248" s="172"/>
      <c r="N248" s="173"/>
      <c r="O248" s="173"/>
      <c r="P248" s="173"/>
      <c r="Q248" s="173"/>
      <c r="R248" s="173"/>
      <c r="S248" s="173"/>
      <c r="T248" s="174"/>
      <c r="AT248" s="168" t="s">
        <v>151</v>
      </c>
      <c r="AU248" s="168" t="s">
        <v>84</v>
      </c>
      <c r="AV248" s="13" t="s">
        <v>84</v>
      </c>
      <c r="AW248" s="13" t="s">
        <v>32</v>
      </c>
      <c r="AX248" s="13" t="s">
        <v>75</v>
      </c>
      <c r="AY248" s="168" t="s">
        <v>139</v>
      </c>
    </row>
    <row r="249" spans="1:65" s="13" customFormat="1">
      <c r="B249" s="167"/>
      <c r="D249" s="162" t="s">
        <v>151</v>
      </c>
      <c r="E249" s="168" t="s">
        <v>1</v>
      </c>
      <c r="F249" s="169" t="s">
        <v>312</v>
      </c>
      <c r="H249" s="170">
        <v>18.899000000000001</v>
      </c>
      <c r="I249" s="171"/>
      <c r="L249" s="167"/>
      <c r="M249" s="172"/>
      <c r="N249" s="173"/>
      <c r="O249" s="173"/>
      <c r="P249" s="173"/>
      <c r="Q249" s="173"/>
      <c r="R249" s="173"/>
      <c r="S249" s="173"/>
      <c r="T249" s="174"/>
      <c r="AT249" s="168" t="s">
        <v>151</v>
      </c>
      <c r="AU249" s="168" t="s">
        <v>84</v>
      </c>
      <c r="AV249" s="13" t="s">
        <v>84</v>
      </c>
      <c r="AW249" s="13" t="s">
        <v>32</v>
      </c>
      <c r="AX249" s="13" t="s">
        <v>75</v>
      </c>
      <c r="AY249" s="168" t="s">
        <v>139</v>
      </c>
    </row>
    <row r="250" spans="1:65" s="15" customFormat="1">
      <c r="B250" s="182"/>
      <c r="D250" s="162" t="s">
        <v>151</v>
      </c>
      <c r="E250" s="183" t="s">
        <v>1</v>
      </c>
      <c r="F250" s="184" t="s">
        <v>195</v>
      </c>
      <c r="H250" s="185">
        <v>128.77600000000001</v>
      </c>
      <c r="I250" s="186"/>
      <c r="L250" s="182"/>
      <c r="M250" s="187"/>
      <c r="N250" s="188"/>
      <c r="O250" s="188"/>
      <c r="P250" s="188"/>
      <c r="Q250" s="188"/>
      <c r="R250" s="188"/>
      <c r="S250" s="188"/>
      <c r="T250" s="189"/>
      <c r="AT250" s="183" t="s">
        <v>151</v>
      </c>
      <c r="AU250" s="183" t="s">
        <v>84</v>
      </c>
      <c r="AV250" s="15" t="s">
        <v>147</v>
      </c>
      <c r="AW250" s="15" t="s">
        <v>32</v>
      </c>
      <c r="AX250" s="15" t="s">
        <v>82</v>
      </c>
      <c r="AY250" s="183" t="s">
        <v>139</v>
      </c>
    </row>
    <row r="251" spans="1:65" s="12" customFormat="1" ht="22.9" customHeight="1">
      <c r="B251" s="135"/>
      <c r="D251" s="136" t="s">
        <v>74</v>
      </c>
      <c r="E251" s="146" t="s">
        <v>313</v>
      </c>
      <c r="F251" s="146" t="s">
        <v>314</v>
      </c>
      <c r="I251" s="138"/>
      <c r="J251" s="147">
        <f>BK251</f>
        <v>0</v>
      </c>
      <c r="L251" s="135"/>
      <c r="M251" s="140"/>
      <c r="N251" s="141"/>
      <c r="O251" s="141"/>
      <c r="P251" s="142">
        <f>SUM(P252:P260)</f>
        <v>0</v>
      </c>
      <c r="Q251" s="141"/>
      <c r="R251" s="142">
        <f>SUM(R252:R260)</f>
        <v>0</v>
      </c>
      <c r="S251" s="141"/>
      <c r="T251" s="143">
        <f>SUM(T252:T260)</f>
        <v>0</v>
      </c>
      <c r="AR251" s="136" t="s">
        <v>82</v>
      </c>
      <c r="AT251" s="144" t="s">
        <v>74</v>
      </c>
      <c r="AU251" s="144" t="s">
        <v>82</v>
      </c>
      <c r="AY251" s="136" t="s">
        <v>139</v>
      </c>
      <c r="BK251" s="145">
        <f>SUM(BK252:BK260)</f>
        <v>0</v>
      </c>
    </row>
    <row r="252" spans="1:65" s="2" customFormat="1" ht="24">
      <c r="A252" s="32"/>
      <c r="B252" s="148"/>
      <c r="C252" s="149" t="s">
        <v>315</v>
      </c>
      <c r="D252" s="149" t="s">
        <v>142</v>
      </c>
      <c r="E252" s="150" t="s">
        <v>316</v>
      </c>
      <c r="F252" s="151" t="s">
        <v>317</v>
      </c>
      <c r="G252" s="152" t="s">
        <v>318</v>
      </c>
      <c r="H252" s="153">
        <v>19.978999999999999</v>
      </c>
      <c r="I252" s="154"/>
      <c r="J252" s="155">
        <f>ROUND(I252*H252,2)</f>
        <v>0</v>
      </c>
      <c r="K252" s="151" t="s">
        <v>319</v>
      </c>
      <c r="L252" s="33"/>
      <c r="M252" s="156" t="s">
        <v>1</v>
      </c>
      <c r="N252" s="157" t="s">
        <v>40</v>
      </c>
      <c r="O252" s="58"/>
      <c r="P252" s="158">
        <f>O252*H252</f>
        <v>0</v>
      </c>
      <c r="Q252" s="158">
        <v>0</v>
      </c>
      <c r="R252" s="158">
        <f>Q252*H252</f>
        <v>0</v>
      </c>
      <c r="S252" s="158">
        <v>0</v>
      </c>
      <c r="T252" s="159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0" t="s">
        <v>147</v>
      </c>
      <c r="AT252" s="160" t="s">
        <v>142</v>
      </c>
      <c r="AU252" s="160" t="s">
        <v>84</v>
      </c>
      <c r="AY252" s="17" t="s">
        <v>139</v>
      </c>
      <c r="BE252" s="161">
        <f>IF(N252="základní",J252,0)</f>
        <v>0</v>
      </c>
      <c r="BF252" s="161">
        <f>IF(N252="snížená",J252,0)</f>
        <v>0</v>
      </c>
      <c r="BG252" s="161">
        <f>IF(N252="zákl. přenesená",J252,0)</f>
        <v>0</v>
      </c>
      <c r="BH252" s="161">
        <f>IF(N252="sníž. přenesená",J252,0)</f>
        <v>0</v>
      </c>
      <c r="BI252" s="161">
        <f>IF(N252="nulová",J252,0)</f>
        <v>0</v>
      </c>
      <c r="BJ252" s="17" t="s">
        <v>82</v>
      </c>
      <c r="BK252" s="161">
        <f>ROUND(I252*H252,2)</f>
        <v>0</v>
      </c>
      <c r="BL252" s="17" t="s">
        <v>147</v>
      </c>
      <c r="BM252" s="160" t="s">
        <v>320</v>
      </c>
    </row>
    <row r="253" spans="1:65" s="2" customFormat="1" ht="19.5">
      <c r="A253" s="32"/>
      <c r="B253" s="33"/>
      <c r="C253" s="32"/>
      <c r="D253" s="162" t="s">
        <v>149</v>
      </c>
      <c r="E253" s="32"/>
      <c r="F253" s="163" t="s">
        <v>321</v>
      </c>
      <c r="G253" s="32"/>
      <c r="H253" s="32"/>
      <c r="I253" s="164"/>
      <c r="J253" s="32"/>
      <c r="K253" s="32"/>
      <c r="L253" s="33"/>
      <c r="M253" s="165"/>
      <c r="N253" s="166"/>
      <c r="O253" s="58"/>
      <c r="P253" s="58"/>
      <c r="Q253" s="58"/>
      <c r="R253" s="58"/>
      <c r="S253" s="58"/>
      <c r="T253" s="5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149</v>
      </c>
      <c r="AU253" s="17" t="s">
        <v>84</v>
      </c>
    </row>
    <row r="254" spans="1:65" s="2" customFormat="1" ht="24">
      <c r="A254" s="32"/>
      <c r="B254" s="148"/>
      <c r="C254" s="149" t="s">
        <v>322</v>
      </c>
      <c r="D254" s="149" t="s">
        <v>142</v>
      </c>
      <c r="E254" s="150" t="s">
        <v>323</v>
      </c>
      <c r="F254" s="151" t="s">
        <v>324</v>
      </c>
      <c r="G254" s="152" t="s">
        <v>318</v>
      </c>
      <c r="H254" s="153">
        <v>179.81100000000001</v>
      </c>
      <c r="I254" s="154"/>
      <c r="J254" s="155">
        <f>ROUND(I254*H254,2)</f>
        <v>0</v>
      </c>
      <c r="K254" s="151" t="s">
        <v>319</v>
      </c>
      <c r="L254" s="33"/>
      <c r="M254" s="156" t="s">
        <v>1</v>
      </c>
      <c r="N254" s="157" t="s">
        <v>40</v>
      </c>
      <c r="O254" s="58"/>
      <c r="P254" s="158">
        <f>O254*H254</f>
        <v>0</v>
      </c>
      <c r="Q254" s="158">
        <v>0</v>
      </c>
      <c r="R254" s="158">
        <f>Q254*H254</f>
        <v>0</v>
      </c>
      <c r="S254" s="158">
        <v>0</v>
      </c>
      <c r="T254" s="159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0" t="s">
        <v>147</v>
      </c>
      <c r="AT254" s="160" t="s">
        <v>142</v>
      </c>
      <c r="AU254" s="160" t="s">
        <v>84</v>
      </c>
      <c r="AY254" s="17" t="s">
        <v>139</v>
      </c>
      <c r="BE254" s="161">
        <f>IF(N254="základní",J254,0)</f>
        <v>0</v>
      </c>
      <c r="BF254" s="161">
        <f>IF(N254="snížená",J254,0)</f>
        <v>0</v>
      </c>
      <c r="BG254" s="161">
        <f>IF(N254="zákl. přenesená",J254,0)</f>
        <v>0</v>
      </c>
      <c r="BH254" s="161">
        <f>IF(N254="sníž. přenesená",J254,0)</f>
        <v>0</v>
      </c>
      <c r="BI254" s="161">
        <f>IF(N254="nulová",J254,0)</f>
        <v>0</v>
      </c>
      <c r="BJ254" s="17" t="s">
        <v>82</v>
      </c>
      <c r="BK254" s="161">
        <f>ROUND(I254*H254,2)</f>
        <v>0</v>
      </c>
      <c r="BL254" s="17" t="s">
        <v>147</v>
      </c>
      <c r="BM254" s="160" t="s">
        <v>325</v>
      </c>
    </row>
    <row r="255" spans="1:65" s="2" customFormat="1" ht="29.25">
      <c r="A255" s="32"/>
      <c r="B255" s="33"/>
      <c r="C255" s="32"/>
      <c r="D255" s="162" t="s">
        <v>149</v>
      </c>
      <c r="E255" s="32"/>
      <c r="F255" s="163" t="s">
        <v>326</v>
      </c>
      <c r="G255" s="32"/>
      <c r="H255" s="32"/>
      <c r="I255" s="164"/>
      <c r="J255" s="32"/>
      <c r="K255" s="32"/>
      <c r="L255" s="33"/>
      <c r="M255" s="165"/>
      <c r="N255" s="166"/>
      <c r="O255" s="58"/>
      <c r="P255" s="58"/>
      <c r="Q255" s="58"/>
      <c r="R255" s="58"/>
      <c r="S255" s="58"/>
      <c r="T255" s="59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7" t="s">
        <v>149</v>
      </c>
      <c r="AU255" s="17" t="s">
        <v>84</v>
      </c>
    </row>
    <row r="256" spans="1:65" s="13" customFormat="1">
      <c r="B256" s="167"/>
      <c r="D256" s="162" t="s">
        <v>151</v>
      </c>
      <c r="F256" s="169" t="s">
        <v>327</v>
      </c>
      <c r="H256" s="170">
        <v>179.81100000000001</v>
      </c>
      <c r="I256" s="171"/>
      <c r="L256" s="167"/>
      <c r="M256" s="172"/>
      <c r="N256" s="173"/>
      <c r="O256" s="173"/>
      <c r="P256" s="173"/>
      <c r="Q256" s="173"/>
      <c r="R256" s="173"/>
      <c r="S256" s="173"/>
      <c r="T256" s="174"/>
      <c r="AT256" s="168" t="s">
        <v>151</v>
      </c>
      <c r="AU256" s="168" t="s">
        <v>84</v>
      </c>
      <c r="AV256" s="13" t="s">
        <v>84</v>
      </c>
      <c r="AW256" s="13" t="s">
        <v>3</v>
      </c>
      <c r="AX256" s="13" t="s">
        <v>82</v>
      </c>
      <c r="AY256" s="168" t="s">
        <v>139</v>
      </c>
    </row>
    <row r="257" spans="1:65" s="2" customFormat="1" ht="33" customHeight="1">
      <c r="A257" s="32"/>
      <c r="B257" s="148"/>
      <c r="C257" s="149" t="s">
        <v>328</v>
      </c>
      <c r="D257" s="149" t="s">
        <v>142</v>
      </c>
      <c r="E257" s="150" t="s">
        <v>329</v>
      </c>
      <c r="F257" s="151" t="s">
        <v>330</v>
      </c>
      <c r="G257" s="152" t="s">
        <v>318</v>
      </c>
      <c r="H257" s="153">
        <v>19.978999999999999</v>
      </c>
      <c r="I257" s="154"/>
      <c r="J257" s="155">
        <f>ROUND(I257*H257,2)</f>
        <v>0</v>
      </c>
      <c r="K257" s="151" t="s">
        <v>319</v>
      </c>
      <c r="L257" s="33"/>
      <c r="M257" s="156" t="s">
        <v>1</v>
      </c>
      <c r="N257" s="157" t="s">
        <v>40</v>
      </c>
      <c r="O257" s="58"/>
      <c r="P257" s="158">
        <f>O257*H257</f>
        <v>0</v>
      </c>
      <c r="Q257" s="158">
        <v>0</v>
      </c>
      <c r="R257" s="158">
        <f>Q257*H257</f>
        <v>0</v>
      </c>
      <c r="S257" s="158">
        <v>0</v>
      </c>
      <c r="T257" s="159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0" t="s">
        <v>147</v>
      </c>
      <c r="AT257" s="160" t="s">
        <v>142</v>
      </c>
      <c r="AU257" s="160" t="s">
        <v>84</v>
      </c>
      <c r="AY257" s="17" t="s">
        <v>139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7" t="s">
        <v>82</v>
      </c>
      <c r="BK257" s="161">
        <f>ROUND(I257*H257,2)</f>
        <v>0</v>
      </c>
      <c r="BL257" s="17" t="s">
        <v>147</v>
      </c>
      <c r="BM257" s="160" t="s">
        <v>331</v>
      </c>
    </row>
    <row r="258" spans="1:65" s="2" customFormat="1" ht="19.5">
      <c r="A258" s="32"/>
      <c r="B258" s="33"/>
      <c r="C258" s="32"/>
      <c r="D258" s="162" t="s">
        <v>149</v>
      </c>
      <c r="E258" s="32"/>
      <c r="F258" s="163" t="s">
        <v>332</v>
      </c>
      <c r="G258" s="32"/>
      <c r="H258" s="32"/>
      <c r="I258" s="164"/>
      <c r="J258" s="32"/>
      <c r="K258" s="32"/>
      <c r="L258" s="33"/>
      <c r="M258" s="165"/>
      <c r="N258" s="166"/>
      <c r="O258" s="58"/>
      <c r="P258" s="58"/>
      <c r="Q258" s="58"/>
      <c r="R258" s="58"/>
      <c r="S258" s="58"/>
      <c r="T258" s="59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149</v>
      </c>
      <c r="AU258" s="17" t="s">
        <v>84</v>
      </c>
    </row>
    <row r="259" spans="1:65" s="2" customFormat="1" ht="33" customHeight="1">
      <c r="A259" s="32"/>
      <c r="B259" s="148"/>
      <c r="C259" s="149" t="s">
        <v>333</v>
      </c>
      <c r="D259" s="149" t="s">
        <v>142</v>
      </c>
      <c r="E259" s="150" t="s">
        <v>334</v>
      </c>
      <c r="F259" s="151" t="s">
        <v>335</v>
      </c>
      <c r="G259" s="152" t="s">
        <v>318</v>
      </c>
      <c r="H259" s="153">
        <v>3.2069999999999999</v>
      </c>
      <c r="I259" s="154"/>
      <c r="J259" s="155">
        <f>ROUND(I259*H259,2)</f>
        <v>0</v>
      </c>
      <c r="K259" s="151" t="s">
        <v>319</v>
      </c>
      <c r="L259" s="33"/>
      <c r="M259" s="156" t="s">
        <v>1</v>
      </c>
      <c r="N259" s="157" t="s">
        <v>40</v>
      </c>
      <c r="O259" s="58"/>
      <c r="P259" s="158">
        <f>O259*H259</f>
        <v>0</v>
      </c>
      <c r="Q259" s="158">
        <v>0</v>
      </c>
      <c r="R259" s="158">
        <f>Q259*H259</f>
        <v>0</v>
      </c>
      <c r="S259" s="158">
        <v>0</v>
      </c>
      <c r="T259" s="159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0" t="s">
        <v>147</v>
      </c>
      <c r="AT259" s="160" t="s">
        <v>142</v>
      </c>
      <c r="AU259" s="160" t="s">
        <v>84</v>
      </c>
      <c r="AY259" s="17" t="s">
        <v>139</v>
      </c>
      <c r="BE259" s="161">
        <f>IF(N259="základní",J259,0)</f>
        <v>0</v>
      </c>
      <c r="BF259" s="161">
        <f>IF(N259="snížená",J259,0)</f>
        <v>0</v>
      </c>
      <c r="BG259" s="161">
        <f>IF(N259="zákl. přenesená",J259,0)</f>
        <v>0</v>
      </c>
      <c r="BH259" s="161">
        <f>IF(N259="sníž. přenesená",J259,0)</f>
        <v>0</v>
      </c>
      <c r="BI259" s="161">
        <f>IF(N259="nulová",J259,0)</f>
        <v>0</v>
      </c>
      <c r="BJ259" s="17" t="s">
        <v>82</v>
      </c>
      <c r="BK259" s="161">
        <f>ROUND(I259*H259,2)</f>
        <v>0</v>
      </c>
      <c r="BL259" s="17" t="s">
        <v>147</v>
      </c>
      <c r="BM259" s="160" t="s">
        <v>336</v>
      </c>
    </row>
    <row r="260" spans="1:65" s="2" customFormat="1" ht="29.25">
      <c r="A260" s="32"/>
      <c r="B260" s="33"/>
      <c r="C260" s="32"/>
      <c r="D260" s="162" t="s">
        <v>149</v>
      </c>
      <c r="E260" s="32"/>
      <c r="F260" s="163" t="s">
        <v>337</v>
      </c>
      <c r="G260" s="32"/>
      <c r="H260" s="32"/>
      <c r="I260" s="164"/>
      <c r="J260" s="32"/>
      <c r="K260" s="32"/>
      <c r="L260" s="33"/>
      <c r="M260" s="165"/>
      <c r="N260" s="166"/>
      <c r="O260" s="58"/>
      <c r="P260" s="58"/>
      <c r="Q260" s="58"/>
      <c r="R260" s="58"/>
      <c r="S260" s="58"/>
      <c r="T260" s="59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7" t="s">
        <v>149</v>
      </c>
      <c r="AU260" s="17" t="s">
        <v>84</v>
      </c>
    </row>
    <row r="261" spans="1:65" s="12" customFormat="1" ht="22.9" customHeight="1">
      <c r="B261" s="135"/>
      <c r="D261" s="136" t="s">
        <v>74</v>
      </c>
      <c r="E261" s="146" t="s">
        <v>338</v>
      </c>
      <c r="F261" s="146" t="s">
        <v>339</v>
      </c>
      <c r="I261" s="138"/>
      <c r="J261" s="147">
        <f>BK261</f>
        <v>0</v>
      </c>
      <c r="L261" s="135"/>
      <c r="M261" s="140"/>
      <c r="N261" s="141"/>
      <c r="O261" s="141"/>
      <c r="P261" s="142">
        <f>SUM(P262:P263)</f>
        <v>0</v>
      </c>
      <c r="Q261" s="141"/>
      <c r="R261" s="142">
        <f>SUM(R262:R263)</f>
        <v>0</v>
      </c>
      <c r="S261" s="141"/>
      <c r="T261" s="143">
        <f>SUM(T262:T263)</f>
        <v>0</v>
      </c>
      <c r="AR261" s="136" t="s">
        <v>82</v>
      </c>
      <c r="AT261" s="144" t="s">
        <v>74</v>
      </c>
      <c r="AU261" s="144" t="s">
        <v>82</v>
      </c>
      <c r="AY261" s="136" t="s">
        <v>139</v>
      </c>
      <c r="BK261" s="145">
        <f>SUM(BK262:BK263)</f>
        <v>0</v>
      </c>
    </row>
    <row r="262" spans="1:65" s="2" customFormat="1" ht="16.5" customHeight="1">
      <c r="A262" s="32"/>
      <c r="B262" s="148"/>
      <c r="C262" s="149" t="s">
        <v>340</v>
      </c>
      <c r="D262" s="149" t="s">
        <v>142</v>
      </c>
      <c r="E262" s="150" t="s">
        <v>341</v>
      </c>
      <c r="F262" s="151" t="s">
        <v>342</v>
      </c>
      <c r="G262" s="152" t="s">
        <v>318</v>
      </c>
      <c r="H262" s="153">
        <v>16.933</v>
      </c>
      <c r="I262" s="154"/>
      <c r="J262" s="155">
        <f>ROUND(I262*H262,2)</f>
        <v>0</v>
      </c>
      <c r="K262" s="151" t="s">
        <v>319</v>
      </c>
      <c r="L262" s="33"/>
      <c r="M262" s="156" t="s">
        <v>1</v>
      </c>
      <c r="N262" s="157" t="s">
        <v>40</v>
      </c>
      <c r="O262" s="58"/>
      <c r="P262" s="158">
        <f>O262*H262</f>
        <v>0</v>
      </c>
      <c r="Q262" s="158">
        <v>0</v>
      </c>
      <c r="R262" s="158">
        <f>Q262*H262</f>
        <v>0</v>
      </c>
      <c r="S262" s="158">
        <v>0</v>
      </c>
      <c r="T262" s="15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60" t="s">
        <v>147</v>
      </c>
      <c r="AT262" s="160" t="s">
        <v>142</v>
      </c>
      <c r="AU262" s="160" t="s">
        <v>84</v>
      </c>
      <c r="AY262" s="17" t="s">
        <v>139</v>
      </c>
      <c r="BE262" s="161">
        <f>IF(N262="základní",J262,0)</f>
        <v>0</v>
      </c>
      <c r="BF262" s="161">
        <f>IF(N262="snížená",J262,0)</f>
        <v>0</v>
      </c>
      <c r="BG262" s="161">
        <f>IF(N262="zákl. přenesená",J262,0)</f>
        <v>0</v>
      </c>
      <c r="BH262" s="161">
        <f>IF(N262="sníž. přenesená",J262,0)</f>
        <v>0</v>
      </c>
      <c r="BI262" s="161">
        <f>IF(N262="nulová",J262,0)</f>
        <v>0</v>
      </c>
      <c r="BJ262" s="17" t="s">
        <v>82</v>
      </c>
      <c r="BK262" s="161">
        <f>ROUND(I262*H262,2)</f>
        <v>0</v>
      </c>
      <c r="BL262" s="17" t="s">
        <v>147</v>
      </c>
      <c r="BM262" s="160" t="s">
        <v>343</v>
      </c>
    </row>
    <row r="263" spans="1:65" s="2" customFormat="1" ht="39">
      <c r="A263" s="32"/>
      <c r="B263" s="33"/>
      <c r="C263" s="32"/>
      <c r="D263" s="162" t="s">
        <v>149</v>
      </c>
      <c r="E263" s="32"/>
      <c r="F263" s="163" t="s">
        <v>344</v>
      </c>
      <c r="G263" s="32"/>
      <c r="H263" s="32"/>
      <c r="I263" s="164"/>
      <c r="J263" s="32"/>
      <c r="K263" s="32"/>
      <c r="L263" s="33"/>
      <c r="M263" s="165"/>
      <c r="N263" s="166"/>
      <c r="O263" s="58"/>
      <c r="P263" s="58"/>
      <c r="Q263" s="58"/>
      <c r="R263" s="58"/>
      <c r="S263" s="58"/>
      <c r="T263" s="59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7" t="s">
        <v>149</v>
      </c>
      <c r="AU263" s="17" t="s">
        <v>84</v>
      </c>
    </row>
    <row r="264" spans="1:65" s="12" customFormat="1" ht="25.9" customHeight="1">
      <c r="B264" s="135"/>
      <c r="D264" s="136" t="s">
        <v>74</v>
      </c>
      <c r="E264" s="137" t="s">
        <v>345</v>
      </c>
      <c r="F264" s="137" t="s">
        <v>346</v>
      </c>
      <c r="I264" s="138"/>
      <c r="J264" s="139">
        <f>BK264</f>
        <v>178088.5</v>
      </c>
      <c r="L264" s="135"/>
      <c r="M264" s="140"/>
      <c r="N264" s="141"/>
      <c r="O264" s="141"/>
      <c r="P264" s="142">
        <f>P265+P279+P286+P289+P307+P338+P343+P373+P421+P431</f>
        <v>0</v>
      </c>
      <c r="Q264" s="141"/>
      <c r="R264" s="142">
        <f>R265+R279+R286+R289+R307+R338+R343+R373+R421+R431</f>
        <v>4.4570884099999999</v>
      </c>
      <c r="S264" s="141"/>
      <c r="T264" s="143">
        <f>T265+T279+T286+T289+T307+T338+T343+T373+T421+T431</f>
        <v>10.72036769</v>
      </c>
      <c r="AR264" s="136" t="s">
        <v>84</v>
      </c>
      <c r="AT264" s="144" t="s">
        <v>74</v>
      </c>
      <c r="AU264" s="144" t="s">
        <v>75</v>
      </c>
      <c r="AY264" s="136" t="s">
        <v>139</v>
      </c>
      <c r="BK264" s="145">
        <f>BK265+BK279+BK286+BK289+BK307+BK338+BK343+BK373+BK421+BK431</f>
        <v>178088.5</v>
      </c>
    </row>
    <row r="265" spans="1:65" s="12" customFormat="1" ht="22.9" customHeight="1">
      <c r="B265" s="135"/>
      <c r="D265" s="136" t="s">
        <v>74</v>
      </c>
      <c r="E265" s="146" t="s">
        <v>347</v>
      </c>
      <c r="F265" s="146" t="s">
        <v>348</v>
      </c>
      <c r="I265" s="138"/>
      <c r="J265" s="147">
        <f>BK265</f>
        <v>0</v>
      </c>
      <c r="L265" s="135"/>
      <c r="M265" s="140"/>
      <c r="N265" s="141"/>
      <c r="O265" s="141"/>
      <c r="P265" s="142">
        <f>SUM(P266:P278)</f>
        <v>0</v>
      </c>
      <c r="Q265" s="141"/>
      <c r="R265" s="142">
        <f>SUM(R266:R278)</f>
        <v>3.5099999999999999E-2</v>
      </c>
      <c r="S265" s="141"/>
      <c r="T265" s="143">
        <f>SUM(T266:T278)</f>
        <v>0</v>
      </c>
      <c r="AR265" s="136" t="s">
        <v>84</v>
      </c>
      <c r="AT265" s="144" t="s">
        <v>74</v>
      </c>
      <c r="AU265" s="144" t="s">
        <v>82</v>
      </c>
      <c r="AY265" s="136" t="s">
        <v>139</v>
      </c>
      <c r="BK265" s="145">
        <f>SUM(BK266:BK278)</f>
        <v>0</v>
      </c>
    </row>
    <row r="266" spans="1:65" s="2" customFormat="1" ht="16.5" customHeight="1">
      <c r="A266" s="32"/>
      <c r="B266" s="148"/>
      <c r="C266" s="149" t="s">
        <v>349</v>
      </c>
      <c r="D266" s="149" t="s">
        <v>142</v>
      </c>
      <c r="E266" s="150" t="s">
        <v>350</v>
      </c>
      <c r="F266" s="151" t="s">
        <v>351</v>
      </c>
      <c r="G266" s="152" t="s">
        <v>145</v>
      </c>
      <c r="H266" s="153">
        <v>15</v>
      </c>
      <c r="I266" s="154"/>
      <c r="J266" s="155">
        <f>ROUND(I266*H266,2)</f>
        <v>0</v>
      </c>
      <c r="K266" s="151" t="s">
        <v>146</v>
      </c>
      <c r="L266" s="33"/>
      <c r="M266" s="156" t="s">
        <v>1</v>
      </c>
      <c r="N266" s="157" t="s">
        <v>40</v>
      </c>
      <c r="O266" s="58"/>
      <c r="P266" s="158">
        <f>O266*H266</f>
        <v>0</v>
      </c>
      <c r="Q266" s="158">
        <v>0</v>
      </c>
      <c r="R266" s="158">
        <f>Q266*H266</f>
        <v>0</v>
      </c>
      <c r="S266" s="158">
        <v>0</v>
      </c>
      <c r="T266" s="159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0" t="s">
        <v>241</v>
      </c>
      <c r="AT266" s="160" t="s">
        <v>142</v>
      </c>
      <c r="AU266" s="160" t="s">
        <v>84</v>
      </c>
      <c r="AY266" s="17" t="s">
        <v>139</v>
      </c>
      <c r="BE266" s="161">
        <f>IF(N266="základní",J266,0)</f>
        <v>0</v>
      </c>
      <c r="BF266" s="161">
        <f>IF(N266="snížená",J266,0)</f>
        <v>0</v>
      </c>
      <c r="BG266" s="161">
        <f>IF(N266="zákl. přenesená",J266,0)</f>
        <v>0</v>
      </c>
      <c r="BH266" s="161">
        <f>IF(N266="sníž. přenesená",J266,0)</f>
        <v>0</v>
      </c>
      <c r="BI266" s="161">
        <f>IF(N266="nulová",J266,0)</f>
        <v>0</v>
      </c>
      <c r="BJ266" s="17" t="s">
        <v>82</v>
      </c>
      <c r="BK266" s="161">
        <f>ROUND(I266*H266,2)</f>
        <v>0</v>
      </c>
      <c r="BL266" s="17" t="s">
        <v>241</v>
      </c>
      <c r="BM266" s="160" t="s">
        <v>352</v>
      </c>
    </row>
    <row r="267" spans="1:65" s="2" customFormat="1" ht="19.5">
      <c r="A267" s="32"/>
      <c r="B267" s="33"/>
      <c r="C267" s="32"/>
      <c r="D267" s="162" t="s">
        <v>149</v>
      </c>
      <c r="E267" s="32"/>
      <c r="F267" s="163" t="s">
        <v>353</v>
      </c>
      <c r="G267" s="32"/>
      <c r="H267" s="32"/>
      <c r="I267" s="164"/>
      <c r="J267" s="32"/>
      <c r="K267" s="32"/>
      <c r="L267" s="33"/>
      <c r="M267" s="165"/>
      <c r="N267" s="166"/>
      <c r="O267" s="58"/>
      <c r="P267" s="58"/>
      <c r="Q267" s="58"/>
      <c r="R267" s="58"/>
      <c r="S267" s="58"/>
      <c r="T267" s="59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7" t="s">
        <v>149</v>
      </c>
      <c r="AU267" s="17" t="s">
        <v>84</v>
      </c>
    </row>
    <row r="268" spans="1:65" s="13" customFormat="1">
      <c r="B268" s="167"/>
      <c r="D268" s="162" t="s">
        <v>151</v>
      </c>
      <c r="E268" s="168" t="s">
        <v>1</v>
      </c>
      <c r="F268" s="169" t="s">
        <v>354</v>
      </c>
      <c r="H268" s="170">
        <v>15</v>
      </c>
      <c r="I268" s="171"/>
      <c r="L268" s="167"/>
      <c r="M268" s="172"/>
      <c r="N268" s="173"/>
      <c r="O268" s="173"/>
      <c r="P268" s="173"/>
      <c r="Q268" s="173"/>
      <c r="R268" s="173"/>
      <c r="S268" s="173"/>
      <c r="T268" s="174"/>
      <c r="AT268" s="168" t="s">
        <v>151</v>
      </c>
      <c r="AU268" s="168" t="s">
        <v>84</v>
      </c>
      <c r="AV268" s="13" t="s">
        <v>84</v>
      </c>
      <c r="AW268" s="13" t="s">
        <v>32</v>
      </c>
      <c r="AX268" s="13" t="s">
        <v>82</v>
      </c>
      <c r="AY268" s="168" t="s">
        <v>139</v>
      </c>
    </row>
    <row r="269" spans="1:65" s="2" customFormat="1" ht="21.75" customHeight="1">
      <c r="A269" s="32"/>
      <c r="B269" s="148"/>
      <c r="C269" s="190" t="s">
        <v>355</v>
      </c>
      <c r="D269" s="190" t="s">
        <v>228</v>
      </c>
      <c r="E269" s="191" t="s">
        <v>356</v>
      </c>
      <c r="F269" s="192" t="s">
        <v>357</v>
      </c>
      <c r="G269" s="193" t="s">
        <v>145</v>
      </c>
      <c r="H269" s="194">
        <v>3</v>
      </c>
      <c r="I269" s="195"/>
      <c r="J269" s="196">
        <f>ROUND(I269*H269,2)</f>
        <v>0</v>
      </c>
      <c r="K269" s="192" t="s">
        <v>146</v>
      </c>
      <c r="L269" s="197"/>
      <c r="M269" s="198" t="s">
        <v>1</v>
      </c>
      <c r="N269" s="199" t="s">
        <v>40</v>
      </c>
      <c r="O269" s="58"/>
      <c r="P269" s="158">
        <f>O269*H269</f>
        <v>0</v>
      </c>
      <c r="Q269" s="158">
        <v>5.0000000000000001E-4</v>
      </c>
      <c r="R269" s="158">
        <f>Q269*H269</f>
        <v>1.5E-3</v>
      </c>
      <c r="S269" s="158">
        <v>0</v>
      </c>
      <c r="T269" s="159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0" t="s">
        <v>333</v>
      </c>
      <c r="AT269" s="160" t="s">
        <v>228</v>
      </c>
      <c r="AU269" s="160" t="s">
        <v>84</v>
      </c>
      <c r="AY269" s="17" t="s">
        <v>139</v>
      </c>
      <c r="BE269" s="161">
        <f>IF(N269="základní",J269,0)</f>
        <v>0</v>
      </c>
      <c r="BF269" s="161">
        <f>IF(N269="snížená",J269,0)</f>
        <v>0</v>
      </c>
      <c r="BG269" s="161">
        <f>IF(N269="zákl. přenesená",J269,0)</f>
        <v>0</v>
      </c>
      <c r="BH269" s="161">
        <f>IF(N269="sníž. přenesená",J269,0)</f>
        <v>0</v>
      </c>
      <c r="BI269" s="161">
        <f>IF(N269="nulová",J269,0)</f>
        <v>0</v>
      </c>
      <c r="BJ269" s="17" t="s">
        <v>82</v>
      </c>
      <c r="BK269" s="161">
        <f>ROUND(I269*H269,2)</f>
        <v>0</v>
      </c>
      <c r="BL269" s="17" t="s">
        <v>241</v>
      </c>
      <c r="BM269" s="160" t="s">
        <v>358</v>
      </c>
    </row>
    <row r="270" spans="1:65" s="2" customFormat="1">
      <c r="A270" s="32"/>
      <c r="B270" s="33"/>
      <c r="C270" s="32"/>
      <c r="D270" s="162" t="s">
        <v>149</v>
      </c>
      <c r="E270" s="32"/>
      <c r="F270" s="163" t="s">
        <v>357</v>
      </c>
      <c r="G270" s="32"/>
      <c r="H270" s="32"/>
      <c r="I270" s="164"/>
      <c r="J270" s="32"/>
      <c r="K270" s="32"/>
      <c r="L270" s="33"/>
      <c r="M270" s="165"/>
      <c r="N270" s="166"/>
      <c r="O270" s="58"/>
      <c r="P270" s="58"/>
      <c r="Q270" s="58"/>
      <c r="R270" s="58"/>
      <c r="S270" s="58"/>
      <c r="T270" s="59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149</v>
      </c>
      <c r="AU270" s="17" t="s">
        <v>84</v>
      </c>
    </row>
    <row r="271" spans="1:65" s="2" customFormat="1" ht="21.75" customHeight="1">
      <c r="A271" s="32"/>
      <c r="B271" s="148"/>
      <c r="C271" s="190" t="s">
        <v>359</v>
      </c>
      <c r="D271" s="190" t="s">
        <v>228</v>
      </c>
      <c r="E271" s="191" t="s">
        <v>360</v>
      </c>
      <c r="F271" s="192" t="s">
        <v>361</v>
      </c>
      <c r="G271" s="193" t="s">
        <v>145</v>
      </c>
      <c r="H271" s="194">
        <v>2</v>
      </c>
      <c r="I271" s="195"/>
      <c r="J271" s="196">
        <f>ROUND(I271*H271,2)</f>
        <v>0</v>
      </c>
      <c r="K271" s="192" t="s">
        <v>146</v>
      </c>
      <c r="L271" s="197"/>
      <c r="M271" s="198" t="s">
        <v>1</v>
      </c>
      <c r="N271" s="199" t="s">
        <v>40</v>
      </c>
      <c r="O271" s="58"/>
      <c r="P271" s="158">
        <f>O271*H271</f>
        <v>0</v>
      </c>
      <c r="Q271" s="158">
        <v>5.0000000000000001E-4</v>
      </c>
      <c r="R271" s="158">
        <f>Q271*H271</f>
        <v>1E-3</v>
      </c>
      <c r="S271" s="158">
        <v>0</v>
      </c>
      <c r="T271" s="159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0" t="s">
        <v>333</v>
      </c>
      <c r="AT271" s="160" t="s">
        <v>228</v>
      </c>
      <c r="AU271" s="160" t="s">
        <v>84</v>
      </c>
      <c r="AY271" s="17" t="s">
        <v>139</v>
      </c>
      <c r="BE271" s="161">
        <f>IF(N271="základní",J271,0)</f>
        <v>0</v>
      </c>
      <c r="BF271" s="161">
        <f>IF(N271="snížená",J271,0)</f>
        <v>0</v>
      </c>
      <c r="BG271" s="161">
        <f>IF(N271="zákl. přenesená",J271,0)</f>
        <v>0</v>
      </c>
      <c r="BH271" s="161">
        <f>IF(N271="sníž. přenesená",J271,0)</f>
        <v>0</v>
      </c>
      <c r="BI271" s="161">
        <f>IF(N271="nulová",J271,0)</f>
        <v>0</v>
      </c>
      <c r="BJ271" s="17" t="s">
        <v>82</v>
      </c>
      <c r="BK271" s="161">
        <f>ROUND(I271*H271,2)</f>
        <v>0</v>
      </c>
      <c r="BL271" s="17" t="s">
        <v>241</v>
      </c>
      <c r="BM271" s="160" t="s">
        <v>362</v>
      </c>
    </row>
    <row r="272" spans="1:65" s="2" customFormat="1">
      <c r="A272" s="32"/>
      <c r="B272" s="33"/>
      <c r="C272" s="32"/>
      <c r="D272" s="162" t="s">
        <v>149</v>
      </c>
      <c r="E272" s="32"/>
      <c r="F272" s="163" t="s">
        <v>361</v>
      </c>
      <c r="G272" s="32"/>
      <c r="H272" s="32"/>
      <c r="I272" s="164"/>
      <c r="J272" s="32"/>
      <c r="K272" s="32"/>
      <c r="L272" s="33"/>
      <c r="M272" s="165"/>
      <c r="N272" s="166"/>
      <c r="O272" s="58"/>
      <c r="P272" s="58"/>
      <c r="Q272" s="58"/>
      <c r="R272" s="58"/>
      <c r="S272" s="58"/>
      <c r="T272" s="59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7" t="s">
        <v>149</v>
      </c>
      <c r="AU272" s="17" t="s">
        <v>84</v>
      </c>
    </row>
    <row r="273" spans="1:65" s="2" customFormat="1" ht="16.5" customHeight="1">
      <c r="A273" s="32"/>
      <c r="B273" s="148"/>
      <c r="C273" s="190" t="s">
        <v>363</v>
      </c>
      <c r="D273" s="190" t="s">
        <v>228</v>
      </c>
      <c r="E273" s="191" t="s">
        <v>364</v>
      </c>
      <c r="F273" s="192" t="s">
        <v>365</v>
      </c>
      <c r="G273" s="193" t="s">
        <v>145</v>
      </c>
      <c r="H273" s="194">
        <v>5</v>
      </c>
      <c r="I273" s="195"/>
      <c r="J273" s="196">
        <f>ROUND(I273*H273,2)</f>
        <v>0</v>
      </c>
      <c r="K273" s="192" t="s">
        <v>146</v>
      </c>
      <c r="L273" s="197"/>
      <c r="M273" s="198" t="s">
        <v>1</v>
      </c>
      <c r="N273" s="199" t="s">
        <v>40</v>
      </c>
      <c r="O273" s="58"/>
      <c r="P273" s="158">
        <f>O273*H273</f>
        <v>0</v>
      </c>
      <c r="Q273" s="158">
        <v>5.0000000000000001E-4</v>
      </c>
      <c r="R273" s="158">
        <f>Q273*H273</f>
        <v>2.5000000000000001E-3</v>
      </c>
      <c r="S273" s="158">
        <v>0</v>
      </c>
      <c r="T273" s="159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0" t="s">
        <v>333</v>
      </c>
      <c r="AT273" s="160" t="s">
        <v>228</v>
      </c>
      <c r="AU273" s="160" t="s">
        <v>84</v>
      </c>
      <c r="AY273" s="17" t="s">
        <v>139</v>
      </c>
      <c r="BE273" s="161">
        <f>IF(N273="základní",J273,0)</f>
        <v>0</v>
      </c>
      <c r="BF273" s="161">
        <f>IF(N273="snížená",J273,0)</f>
        <v>0</v>
      </c>
      <c r="BG273" s="161">
        <f>IF(N273="zákl. přenesená",J273,0)</f>
        <v>0</v>
      </c>
      <c r="BH273" s="161">
        <f>IF(N273="sníž. přenesená",J273,0)</f>
        <v>0</v>
      </c>
      <c r="BI273" s="161">
        <f>IF(N273="nulová",J273,0)</f>
        <v>0</v>
      </c>
      <c r="BJ273" s="17" t="s">
        <v>82</v>
      </c>
      <c r="BK273" s="161">
        <f>ROUND(I273*H273,2)</f>
        <v>0</v>
      </c>
      <c r="BL273" s="17" t="s">
        <v>241</v>
      </c>
      <c r="BM273" s="160" t="s">
        <v>366</v>
      </c>
    </row>
    <row r="274" spans="1:65" s="2" customFormat="1">
      <c r="A274" s="32"/>
      <c r="B274" s="33"/>
      <c r="C274" s="32"/>
      <c r="D274" s="162" t="s">
        <v>149</v>
      </c>
      <c r="E274" s="32"/>
      <c r="F274" s="163" t="s">
        <v>365</v>
      </c>
      <c r="G274" s="32"/>
      <c r="H274" s="32"/>
      <c r="I274" s="164"/>
      <c r="J274" s="32"/>
      <c r="K274" s="32"/>
      <c r="L274" s="33"/>
      <c r="M274" s="165"/>
      <c r="N274" s="166"/>
      <c r="O274" s="58"/>
      <c r="P274" s="58"/>
      <c r="Q274" s="58"/>
      <c r="R274" s="58"/>
      <c r="S274" s="58"/>
      <c r="T274" s="59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149</v>
      </c>
      <c r="AU274" s="17" t="s">
        <v>84</v>
      </c>
    </row>
    <row r="275" spans="1:65" s="2" customFormat="1" ht="24">
      <c r="A275" s="32"/>
      <c r="B275" s="148"/>
      <c r="C275" s="190" t="s">
        <v>367</v>
      </c>
      <c r="D275" s="190" t="s">
        <v>228</v>
      </c>
      <c r="E275" s="191" t="s">
        <v>368</v>
      </c>
      <c r="F275" s="192" t="s">
        <v>369</v>
      </c>
      <c r="G275" s="193" t="s">
        <v>145</v>
      </c>
      <c r="H275" s="194">
        <v>2</v>
      </c>
      <c r="I275" s="195"/>
      <c r="J275" s="196">
        <f>ROUND(I275*H275,2)</f>
        <v>0</v>
      </c>
      <c r="K275" s="192" t="s">
        <v>146</v>
      </c>
      <c r="L275" s="197"/>
      <c r="M275" s="198" t="s">
        <v>1</v>
      </c>
      <c r="N275" s="199" t="s">
        <v>40</v>
      </c>
      <c r="O275" s="58"/>
      <c r="P275" s="158">
        <f>O275*H275</f>
        <v>0</v>
      </c>
      <c r="Q275" s="158">
        <v>8.0000000000000004E-4</v>
      </c>
      <c r="R275" s="158">
        <f>Q275*H275</f>
        <v>1.6000000000000001E-3</v>
      </c>
      <c r="S275" s="158">
        <v>0</v>
      </c>
      <c r="T275" s="159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0" t="s">
        <v>333</v>
      </c>
      <c r="AT275" s="160" t="s">
        <v>228</v>
      </c>
      <c r="AU275" s="160" t="s">
        <v>84</v>
      </c>
      <c r="AY275" s="17" t="s">
        <v>139</v>
      </c>
      <c r="BE275" s="161">
        <f>IF(N275="základní",J275,0)</f>
        <v>0</v>
      </c>
      <c r="BF275" s="161">
        <f>IF(N275="snížená",J275,0)</f>
        <v>0</v>
      </c>
      <c r="BG275" s="161">
        <f>IF(N275="zákl. přenesená",J275,0)</f>
        <v>0</v>
      </c>
      <c r="BH275" s="161">
        <f>IF(N275="sníž. přenesená",J275,0)</f>
        <v>0</v>
      </c>
      <c r="BI275" s="161">
        <f>IF(N275="nulová",J275,0)</f>
        <v>0</v>
      </c>
      <c r="BJ275" s="17" t="s">
        <v>82</v>
      </c>
      <c r="BK275" s="161">
        <f>ROUND(I275*H275,2)</f>
        <v>0</v>
      </c>
      <c r="BL275" s="17" t="s">
        <v>241</v>
      </c>
      <c r="BM275" s="160" t="s">
        <v>370</v>
      </c>
    </row>
    <row r="276" spans="1:65" s="2" customFormat="1">
      <c r="A276" s="32"/>
      <c r="B276" s="33"/>
      <c r="C276" s="32"/>
      <c r="D276" s="162" t="s">
        <v>149</v>
      </c>
      <c r="E276" s="32"/>
      <c r="F276" s="163" t="s">
        <v>369</v>
      </c>
      <c r="G276" s="32"/>
      <c r="H276" s="32"/>
      <c r="I276" s="164"/>
      <c r="J276" s="32"/>
      <c r="K276" s="32"/>
      <c r="L276" s="33"/>
      <c r="M276" s="165"/>
      <c r="N276" s="166"/>
      <c r="O276" s="58"/>
      <c r="P276" s="58"/>
      <c r="Q276" s="58"/>
      <c r="R276" s="58"/>
      <c r="S276" s="58"/>
      <c r="T276" s="59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7" t="s">
        <v>149</v>
      </c>
      <c r="AU276" s="17" t="s">
        <v>84</v>
      </c>
    </row>
    <row r="277" spans="1:65" s="2" customFormat="1" ht="16.5" customHeight="1">
      <c r="A277" s="32"/>
      <c r="B277" s="148"/>
      <c r="C277" s="190" t="s">
        <v>371</v>
      </c>
      <c r="D277" s="190" t="s">
        <v>228</v>
      </c>
      <c r="E277" s="191" t="s">
        <v>372</v>
      </c>
      <c r="F277" s="192" t="s">
        <v>373</v>
      </c>
      <c r="G277" s="193" t="s">
        <v>145</v>
      </c>
      <c r="H277" s="194">
        <v>3</v>
      </c>
      <c r="I277" s="195"/>
      <c r="J277" s="196">
        <f>ROUND(I277*H277,2)</f>
        <v>0</v>
      </c>
      <c r="K277" s="192" t="s">
        <v>146</v>
      </c>
      <c r="L277" s="197"/>
      <c r="M277" s="198" t="s">
        <v>1</v>
      </c>
      <c r="N277" s="199" t="s">
        <v>40</v>
      </c>
      <c r="O277" s="58"/>
      <c r="P277" s="158">
        <f>O277*H277</f>
        <v>0</v>
      </c>
      <c r="Q277" s="158">
        <v>9.4999999999999998E-3</v>
      </c>
      <c r="R277" s="158">
        <f>Q277*H277</f>
        <v>2.8499999999999998E-2</v>
      </c>
      <c r="S277" s="158">
        <v>0</v>
      </c>
      <c r="T277" s="159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0" t="s">
        <v>333</v>
      </c>
      <c r="AT277" s="160" t="s">
        <v>228</v>
      </c>
      <c r="AU277" s="160" t="s">
        <v>84</v>
      </c>
      <c r="AY277" s="17" t="s">
        <v>139</v>
      </c>
      <c r="BE277" s="161">
        <f>IF(N277="základní",J277,0)</f>
        <v>0</v>
      </c>
      <c r="BF277" s="161">
        <f>IF(N277="snížená",J277,0)</f>
        <v>0</v>
      </c>
      <c r="BG277" s="161">
        <f>IF(N277="zákl. přenesená",J277,0)</f>
        <v>0</v>
      </c>
      <c r="BH277" s="161">
        <f>IF(N277="sníž. přenesená",J277,0)</f>
        <v>0</v>
      </c>
      <c r="BI277" s="161">
        <f>IF(N277="nulová",J277,0)</f>
        <v>0</v>
      </c>
      <c r="BJ277" s="17" t="s">
        <v>82</v>
      </c>
      <c r="BK277" s="161">
        <f>ROUND(I277*H277,2)</f>
        <v>0</v>
      </c>
      <c r="BL277" s="17" t="s">
        <v>241</v>
      </c>
      <c r="BM277" s="160" t="s">
        <v>374</v>
      </c>
    </row>
    <row r="278" spans="1:65" s="2" customFormat="1">
      <c r="A278" s="32"/>
      <c r="B278" s="33"/>
      <c r="C278" s="32"/>
      <c r="D278" s="162" t="s">
        <v>149</v>
      </c>
      <c r="E278" s="32"/>
      <c r="F278" s="163" t="s">
        <v>373</v>
      </c>
      <c r="G278" s="32"/>
      <c r="H278" s="32"/>
      <c r="I278" s="164"/>
      <c r="J278" s="32"/>
      <c r="K278" s="32"/>
      <c r="L278" s="33"/>
      <c r="M278" s="165"/>
      <c r="N278" s="166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149</v>
      </c>
      <c r="AU278" s="17" t="s">
        <v>84</v>
      </c>
    </row>
    <row r="279" spans="1:65" s="12" customFormat="1" ht="22.9" customHeight="1">
      <c r="B279" s="135"/>
      <c r="D279" s="136" t="s">
        <v>74</v>
      </c>
      <c r="E279" s="146" t="s">
        <v>375</v>
      </c>
      <c r="F279" s="146" t="s">
        <v>376</v>
      </c>
      <c r="I279" s="138"/>
      <c r="J279" s="147">
        <f>BK279</f>
        <v>0</v>
      </c>
      <c r="L279" s="135"/>
      <c r="M279" s="140"/>
      <c r="N279" s="141"/>
      <c r="O279" s="141"/>
      <c r="P279" s="142">
        <f>SUM(P280:P285)</f>
        <v>0</v>
      </c>
      <c r="Q279" s="141"/>
      <c r="R279" s="142">
        <f>SUM(R280:R285)</f>
        <v>3.3300000000000003E-2</v>
      </c>
      <c r="S279" s="141"/>
      <c r="T279" s="143">
        <f>SUM(T280:T285)</f>
        <v>0</v>
      </c>
      <c r="AR279" s="136" t="s">
        <v>84</v>
      </c>
      <c r="AT279" s="144" t="s">
        <v>74</v>
      </c>
      <c r="AU279" s="144" t="s">
        <v>82</v>
      </c>
      <c r="AY279" s="136" t="s">
        <v>139</v>
      </c>
      <c r="BK279" s="145">
        <f>SUM(BK280:BK285)</f>
        <v>0</v>
      </c>
    </row>
    <row r="280" spans="1:65" s="2" customFormat="1" ht="36">
      <c r="A280" s="32"/>
      <c r="B280" s="148"/>
      <c r="C280" s="149" t="s">
        <v>377</v>
      </c>
      <c r="D280" s="149" t="s">
        <v>142</v>
      </c>
      <c r="E280" s="150" t="s">
        <v>378</v>
      </c>
      <c r="F280" s="151" t="s">
        <v>379</v>
      </c>
      <c r="G280" s="152" t="s">
        <v>380</v>
      </c>
      <c r="H280" s="153">
        <v>2</v>
      </c>
      <c r="I280" s="154"/>
      <c r="J280" s="155">
        <f>ROUND(I280*H280,2)</f>
        <v>0</v>
      </c>
      <c r="K280" s="151" t="s">
        <v>1</v>
      </c>
      <c r="L280" s="33"/>
      <c r="M280" s="156" t="s">
        <v>1</v>
      </c>
      <c r="N280" s="157" t="s">
        <v>40</v>
      </c>
      <c r="O280" s="58"/>
      <c r="P280" s="158">
        <f>O280*H280</f>
        <v>0</v>
      </c>
      <c r="Q280" s="158">
        <v>1.6650000000000002E-2</v>
      </c>
      <c r="R280" s="158">
        <f>Q280*H280</f>
        <v>3.3300000000000003E-2</v>
      </c>
      <c r="S280" s="158">
        <v>0</v>
      </c>
      <c r="T280" s="159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0" t="s">
        <v>241</v>
      </c>
      <c r="AT280" s="160" t="s">
        <v>142</v>
      </c>
      <c r="AU280" s="160" t="s">
        <v>84</v>
      </c>
      <c r="AY280" s="17" t="s">
        <v>139</v>
      </c>
      <c r="BE280" s="161">
        <f>IF(N280="základní",J280,0)</f>
        <v>0</v>
      </c>
      <c r="BF280" s="161">
        <f>IF(N280="snížená",J280,0)</f>
        <v>0</v>
      </c>
      <c r="BG280" s="161">
        <f>IF(N280="zákl. přenesená",J280,0)</f>
        <v>0</v>
      </c>
      <c r="BH280" s="161">
        <f>IF(N280="sníž. přenesená",J280,0)</f>
        <v>0</v>
      </c>
      <c r="BI280" s="161">
        <f>IF(N280="nulová",J280,0)</f>
        <v>0</v>
      </c>
      <c r="BJ280" s="17" t="s">
        <v>82</v>
      </c>
      <c r="BK280" s="161">
        <f>ROUND(I280*H280,2)</f>
        <v>0</v>
      </c>
      <c r="BL280" s="17" t="s">
        <v>241</v>
      </c>
      <c r="BM280" s="160" t="s">
        <v>381</v>
      </c>
    </row>
    <row r="281" spans="1:65" s="2" customFormat="1" ht="19.5">
      <c r="A281" s="32"/>
      <c r="B281" s="33"/>
      <c r="C281" s="32"/>
      <c r="D281" s="162" t="s">
        <v>149</v>
      </c>
      <c r="E281" s="32"/>
      <c r="F281" s="163" t="s">
        <v>379</v>
      </c>
      <c r="G281" s="32"/>
      <c r="H281" s="32"/>
      <c r="I281" s="164"/>
      <c r="J281" s="32"/>
      <c r="K281" s="32"/>
      <c r="L281" s="33"/>
      <c r="M281" s="165"/>
      <c r="N281" s="166"/>
      <c r="O281" s="58"/>
      <c r="P281" s="58"/>
      <c r="Q281" s="58"/>
      <c r="R281" s="58"/>
      <c r="S281" s="58"/>
      <c r="T281" s="59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7" t="s">
        <v>149</v>
      </c>
      <c r="AU281" s="17" t="s">
        <v>84</v>
      </c>
    </row>
    <row r="282" spans="1:65" s="14" customFormat="1">
      <c r="B282" s="175"/>
      <c r="D282" s="162" t="s">
        <v>151</v>
      </c>
      <c r="E282" s="176" t="s">
        <v>1</v>
      </c>
      <c r="F282" s="177" t="s">
        <v>382</v>
      </c>
      <c r="H282" s="176" t="s">
        <v>1</v>
      </c>
      <c r="I282" s="178"/>
      <c r="L282" s="175"/>
      <c r="M282" s="179"/>
      <c r="N282" s="180"/>
      <c r="O282" s="180"/>
      <c r="P282" s="180"/>
      <c r="Q282" s="180"/>
      <c r="R282" s="180"/>
      <c r="S282" s="180"/>
      <c r="T282" s="181"/>
      <c r="AT282" s="176" t="s">
        <v>151</v>
      </c>
      <c r="AU282" s="176" t="s">
        <v>84</v>
      </c>
      <c r="AV282" s="14" t="s">
        <v>82</v>
      </c>
      <c r="AW282" s="14" t="s">
        <v>32</v>
      </c>
      <c r="AX282" s="14" t="s">
        <v>75</v>
      </c>
      <c r="AY282" s="176" t="s">
        <v>139</v>
      </c>
    </row>
    <row r="283" spans="1:65" s="13" customFormat="1">
      <c r="B283" s="167"/>
      <c r="D283" s="162" t="s">
        <v>151</v>
      </c>
      <c r="E283" s="168" t="s">
        <v>1</v>
      </c>
      <c r="F283" s="169" t="s">
        <v>84</v>
      </c>
      <c r="H283" s="170">
        <v>2</v>
      </c>
      <c r="I283" s="171"/>
      <c r="L283" s="167"/>
      <c r="M283" s="172"/>
      <c r="N283" s="173"/>
      <c r="O283" s="173"/>
      <c r="P283" s="173"/>
      <c r="Q283" s="173"/>
      <c r="R283" s="173"/>
      <c r="S283" s="173"/>
      <c r="T283" s="174"/>
      <c r="AT283" s="168" t="s">
        <v>151</v>
      </c>
      <c r="AU283" s="168" t="s">
        <v>84</v>
      </c>
      <c r="AV283" s="13" t="s">
        <v>84</v>
      </c>
      <c r="AW283" s="13" t="s">
        <v>32</v>
      </c>
      <c r="AX283" s="13" t="s">
        <v>82</v>
      </c>
      <c r="AY283" s="168" t="s">
        <v>139</v>
      </c>
    </row>
    <row r="284" spans="1:65" s="2" customFormat="1" ht="24">
      <c r="A284" s="32"/>
      <c r="B284" s="148"/>
      <c r="C284" s="149" t="s">
        <v>383</v>
      </c>
      <c r="D284" s="149" t="s">
        <v>142</v>
      </c>
      <c r="E284" s="150" t="s">
        <v>384</v>
      </c>
      <c r="F284" s="151" t="s">
        <v>385</v>
      </c>
      <c r="G284" s="152" t="s">
        <v>318</v>
      </c>
      <c r="H284" s="153">
        <v>3.3000000000000002E-2</v>
      </c>
      <c r="I284" s="154"/>
      <c r="J284" s="155">
        <f>ROUND(I284*H284,2)</f>
        <v>0</v>
      </c>
      <c r="K284" s="151" t="s">
        <v>146</v>
      </c>
      <c r="L284" s="33"/>
      <c r="M284" s="156" t="s">
        <v>1</v>
      </c>
      <c r="N284" s="157" t="s">
        <v>40</v>
      </c>
      <c r="O284" s="58"/>
      <c r="P284" s="158">
        <f>O284*H284</f>
        <v>0</v>
      </c>
      <c r="Q284" s="158">
        <v>0</v>
      </c>
      <c r="R284" s="158">
        <f>Q284*H284</f>
        <v>0</v>
      </c>
      <c r="S284" s="158">
        <v>0</v>
      </c>
      <c r="T284" s="15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0" t="s">
        <v>241</v>
      </c>
      <c r="AT284" s="160" t="s">
        <v>142</v>
      </c>
      <c r="AU284" s="160" t="s">
        <v>84</v>
      </c>
      <c r="AY284" s="17" t="s">
        <v>139</v>
      </c>
      <c r="BE284" s="161">
        <f>IF(N284="základní",J284,0)</f>
        <v>0</v>
      </c>
      <c r="BF284" s="161">
        <f>IF(N284="snížená",J284,0)</f>
        <v>0</v>
      </c>
      <c r="BG284" s="161">
        <f>IF(N284="zákl. přenesená",J284,0)</f>
        <v>0</v>
      </c>
      <c r="BH284" s="161">
        <f>IF(N284="sníž. přenesená",J284,0)</f>
        <v>0</v>
      </c>
      <c r="BI284" s="161">
        <f>IF(N284="nulová",J284,0)</f>
        <v>0</v>
      </c>
      <c r="BJ284" s="17" t="s">
        <v>82</v>
      </c>
      <c r="BK284" s="161">
        <f>ROUND(I284*H284,2)</f>
        <v>0</v>
      </c>
      <c r="BL284" s="17" t="s">
        <v>241</v>
      </c>
      <c r="BM284" s="160" t="s">
        <v>386</v>
      </c>
    </row>
    <row r="285" spans="1:65" s="2" customFormat="1" ht="29.25">
      <c r="A285" s="32"/>
      <c r="B285" s="33"/>
      <c r="C285" s="32"/>
      <c r="D285" s="162" t="s">
        <v>149</v>
      </c>
      <c r="E285" s="32"/>
      <c r="F285" s="163" t="s">
        <v>387</v>
      </c>
      <c r="G285" s="32"/>
      <c r="H285" s="32"/>
      <c r="I285" s="164"/>
      <c r="J285" s="32"/>
      <c r="K285" s="32"/>
      <c r="L285" s="33"/>
      <c r="M285" s="165"/>
      <c r="N285" s="166"/>
      <c r="O285" s="58"/>
      <c r="P285" s="58"/>
      <c r="Q285" s="58"/>
      <c r="R285" s="58"/>
      <c r="S285" s="58"/>
      <c r="T285" s="59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7" t="s">
        <v>149</v>
      </c>
      <c r="AU285" s="17" t="s">
        <v>84</v>
      </c>
    </row>
    <row r="286" spans="1:65" s="12" customFormat="1" ht="22.9" customHeight="1">
      <c r="B286" s="135"/>
      <c r="D286" s="136" t="s">
        <v>74</v>
      </c>
      <c r="E286" s="146" t="s">
        <v>388</v>
      </c>
      <c r="F286" s="146" t="s">
        <v>389</v>
      </c>
      <c r="I286" s="138"/>
      <c r="J286" s="147">
        <f>BK286</f>
        <v>70000</v>
      </c>
      <c r="L286" s="135"/>
      <c r="M286" s="140"/>
      <c r="N286" s="141"/>
      <c r="O286" s="141"/>
      <c r="P286" s="142">
        <f>SUM(P287:P288)</f>
        <v>0</v>
      </c>
      <c r="Q286" s="141"/>
      <c r="R286" s="142">
        <f>SUM(R287:R288)</f>
        <v>0</v>
      </c>
      <c r="S286" s="141"/>
      <c r="T286" s="143">
        <f>SUM(T287:T288)</f>
        <v>0</v>
      </c>
      <c r="AR286" s="136" t="s">
        <v>84</v>
      </c>
      <c r="AT286" s="144" t="s">
        <v>74</v>
      </c>
      <c r="AU286" s="144" t="s">
        <v>82</v>
      </c>
      <c r="AY286" s="136" t="s">
        <v>139</v>
      </c>
      <c r="BK286" s="145">
        <f>SUM(BK287:BK288)</f>
        <v>70000</v>
      </c>
    </row>
    <row r="287" spans="1:65" s="2" customFormat="1" ht="24">
      <c r="A287" s="32"/>
      <c r="B287" s="148"/>
      <c r="C287" s="149" t="s">
        <v>390</v>
      </c>
      <c r="D287" s="149" t="s">
        <v>142</v>
      </c>
      <c r="E287" s="150" t="s">
        <v>391</v>
      </c>
      <c r="F287" s="151" t="s">
        <v>392</v>
      </c>
      <c r="G287" s="152" t="s">
        <v>272</v>
      </c>
      <c r="H287" s="153">
        <v>1</v>
      </c>
      <c r="I287" s="211">
        <v>70000</v>
      </c>
      <c r="J287" s="155">
        <f>ROUND(I287*H287,2)</f>
        <v>70000</v>
      </c>
      <c r="K287" s="151" t="s">
        <v>1</v>
      </c>
      <c r="L287" s="33"/>
      <c r="M287" s="156" t="s">
        <v>1</v>
      </c>
      <c r="N287" s="157" t="s">
        <v>40</v>
      </c>
      <c r="O287" s="58"/>
      <c r="P287" s="158">
        <f>O287*H287</f>
        <v>0</v>
      </c>
      <c r="Q287" s="158">
        <v>0</v>
      </c>
      <c r="R287" s="158">
        <f>Q287*H287</f>
        <v>0</v>
      </c>
      <c r="S287" s="158">
        <v>0</v>
      </c>
      <c r="T287" s="15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0" t="s">
        <v>241</v>
      </c>
      <c r="AT287" s="160" t="s">
        <v>142</v>
      </c>
      <c r="AU287" s="160" t="s">
        <v>84</v>
      </c>
      <c r="AY287" s="17" t="s">
        <v>139</v>
      </c>
      <c r="BE287" s="161">
        <f>IF(N287="základní",J287,0)</f>
        <v>70000</v>
      </c>
      <c r="BF287" s="161">
        <f>IF(N287="snížená",J287,0)</f>
        <v>0</v>
      </c>
      <c r="BG287" s="161">
        <f>IF(N287="zákl. přenesená",J287,0)</f>
        <v>0</v>
      </c>
      <c r="BH287" s="161">
        <f>IF(N287="sníž. přenesená",J287,0)</f>
        <v>0</v>
      </c>
      <c r="BI287" s="161">
        <f>IF(N287="nulová",J287,0)</f>
        <v>0</v>
      </c>
      <c r="BJ287" s="17" t="s">
        <v>82</v>
      </c>
      <c r="BK287" s="161">
        <f>ROUND(I287*H287,2)</f>
        <v>70000</v>
      </c>
      <c r="BL287" s="17" t="s">
        <v>241</v>
      </c>
      <c r="BM287" s="160" t="s">
        <v>393</v>
      </c>
    </row>
    <row r="288" spans="1:65" s="2" customFormat="1" ht="234">
      <c r="A288" s="32"/>
      <c r="B288" s="33"/>
      <c r="C288" s="32"/>
      <c r="D288" s="162" t="s">
        <v>149</v>
      </c>
      <c r="E288" s="32"/>
      <c r="F288" s="163" t="s">
        <v>394</v>
      </c>
      <c r="G288" s="32"/>
      <c r="H288" s="32"/>
      <c r="I288" s="164"/>
      <c r="J288" s="32"/>
      <c r="K288" s="32"/>
      <c r="L288" s="33"/>
      <c r="M288" s="165"/>
      <c r="N288" s="166"/>
      <c r="O288" s="58"/>
      <c r="P288" s="58"/>
      <c r="Q288" s="58"/>
      <c r="R288" s="58"/>
      <c r="S288" s="58"/>
      <c r="T288" s="59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7" t="s">
        <v>149</v>
      </c>
      <c r="AU288" s="17" t="s">
        <v>84</v>
      </c>
    </row>
    <row r="289" spans="1:65" s="12" customFormat="1" ht="22.9" customHeight="1">
      <c r="B289" s="135"/>
      <c r="D289" s="136" t="s">
        <v>74</v>
      </c>
      <c r="E289" s="146" t="s">
        <v>395</v>
      </c>
      <c r="F289" s="146" t="s">
        <v>396</v>
      </c>
      <c r="I289" s="138"/>
      <c r="J289" s="147">
        <f>BK289</f>
        <v>0</v>
      </c>
      <c r="L289" s="135"/>
      <c r="M289" s="140"/>
      <c r="N289" s="141"/>
      <c r="O289" s="141"/>
      <c r="P289" s="142">
        <f>SUM(P290:P306)</f>
        <v>0</v>
      </c>
      <c r="Q289" s="141"/>
      <c r="R289" s="142">
        <f>SUM(R290:R306)</f>
        <v>0.41852753999999998</v>
      </c>
      <c r="S289" s="141"/>
      <c r="T289" s="143">
        <f>SUM(T290:T306)</f>
        <v>0</v>
      </c>
      <c r="AR289" s="136" t="s">
        <v>84</v>
      </c>
      <c r="AT289" s="144" t="s">
        <v>74</v>
      </c>
      <c r="AU289" s="144" t="s">
        <v>82</v>
      </c>
      <c r="AY289" s="136" t="s">
        <v>139</v>
      </c>
      <c r="BK289" s="145">
        <f>SUM(BK290:BK306)</f>
        <v>0</v>
      </c>
    </row>
    <row r="290" spans="1:65" s="2" customFormat="1" ht="24">
      <c r="A290" s="32"/>
      <c r="B290" s="148"/>
      <c r="C290" s="149" t="s">
        <v>397</v>
      </c>
      <c r="D290" s="149" t="s">
        <v>142</v>
      </c>
      <c r="E290" s="150" t="s">
        <v>398</v>
      </c>
      <c r="F290" s="151" t="s">
        <v>399</v>
      </c>
      <c r="G290" s="152" t="s">
        <v>155</v>
      </c>
      <c r="H290" s="153">
        <v>2.4300000000000002</v>
      </c>
      <c r="I290" s="154"/>
      <c r="J290" s="155">
        <f>ROUND(I290*H290,2)</f>
        <v>0</v>
      </c>
      <c r="K290" s="151" t="s">
        <v>146</v>
      </c>
      <c r="L290" s="33"/>
      <c r="M290" s="156" t="s">
        <v>1</v>
      </c>
      <c r="N290" s="157" t="s">
        <v>40</v>
      </c>
      <c r="O290" s="58"/>
      <c r="P290" s="158">
        <f>O290*H290</f>
        <v>0</v>
      </c>
      <c r="Q290" s="158">
        <v>3.0949999999999998E-2</v>
      </c>
      <c r="R290" s="158">
        <f>Q290*H290</f>
        <v>7.5208499999999998E-2</v>
      </c>
      <c r="S290" s="158">
        <v>0</v>
      </c>
      <c r="T290" s="159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0" t="s">
        <v>241</v>
      </c>
      <c r="AT290" s="160" t="s">
        <v>142</v>
      </c>
      <c r="AU290" s="160" t="s">
        <v>84</v>
      </c>
      <c r="AY290" s="17" t="s">
        <v>139</v>
      </c>
      <c r="BE290" s="161">
        <f>IF(N290="základní",J290,0)</f>
        <v>0</v>
      </c>
      <c r="BF290" s="161">
        <f>IF(N290="snížená",J290,0)</f>
        <v>0</v>
      </c>
      <c r="BG290" s="161">
        <f>IF(N290="zákl. přenesená",J290,0)</f>
        <v>0</v>
      </c>
      <c r="BH290" s="161">
        <f>IF(N290="sníž. přenesená",J290,0)</f>
        <v>0</v>
      </c>
      <c r="BI290" s="161">
        <f>IF(N290="nulová",J290,0)</f>
        <v>0</v>
      </c>
      <c r="BJ290" s="17" t="s">
        <v>82</v>
      </c>
      <c r="BK290" s="161">
        <f>ROUND(I290*H290,2)</f>
        <v>0</v>
      </c>
      <c r="BL290" s="17" t="s">
        <v>241</v>
      </c>
      <c r="BM290" s="160" t="s">
        <v>400</v>
      </c>
    </row>
    <row r="291" spans="1:65" s="2" customFormat="1" ht="39">
      <c r="A291" s="32"/>
      <c r="B291" s="33"/>
      <c r="C291" s="32"/>
      <c r="D291" s="162" t="s">
        <v>149</v>
      </c>
      <c r="E291" s="32"/>
      <c r="F291" s="163" t="s">
        <v>401</v>
      </c>
      <c r="G291" s="32"/>
      <c r="H291" s="32"/>
      <c r="I291" s="164"/>
      <c r="J291" s="32"/>
      <c r="K291" s="32"/>
      <c r="L291" s="33"/>
      <c r="M291" s="165"/>
      <c r="N291" s="166"/>
      <c r="O291" s="58"/>
      <c r="P291" s="58"/>
      <c r="Q291" s="58"/>
      <c r="R291" s="58"/>
      <c r="S291" s="58"/>
      <c r="T291" s="59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7" t="s">
        <v>149</v>
      </c>
      <c r="AU291" s="17" t="s">
        <v>84</v>
      </c>
    </row>
    <row r="292" spans="1:65" s="14" customFormat="1">
      <c r="B292" s="175"/>
      <c r="D292" s="162" t="s">
        <v>151</v>
      </c>
      <c r="E292" s="176" t="s">
        <v>1</v>
      </c>
      <c r="F292" s="177" t="s">
        <v>402</v>
      </c>
      <c r="H292" s="176" t="s">
        <v>1</v>
      </c>
      <c r="I292" s="178"/>
      <c r="L292" s="175"/>
      <c r="M292" s="179"/>
      <c r="N292" s="180"/>
      <c r="O292" s="180"/>
      <c r="P292" s="180"/>
      <c r="Q292" s="180"/>
      <c r="R292" s="180"/>
      <c r="S292" s="180"/>
      <c r="T292" s="181"/>
      <c r="AT292" s="176" t="s">
        <v>151</v>
      </c>
      <c r="AU292" s="176" t="s">
        <v>84</v>
      </c>
      <c r="AV292" s="14" t="s">
        <v>82</v>
      </c>
      <c r="AW292" s="14" t="s">
        <v>32</v>
      </c>
      <c r="AX292" s="14" t="s">
        <v>75</v>
      </c>
      <c r="AY292" s="176" t="s">
        <v>139</v>
      </c>
    </row>
    <row r="293" spans="1:65" s="13" customFormat="1">
      <c r="B293" s="167"/>
      <c r="D293" s="162" t="s">
        <v>151</v>
      </c>
      <c r="E293" s="168" t="s">
        <v>1</v>
      </c>
      <c r="F293" s="169" t="s">
        <v>403</v>
      </c>
      <c r="H293" s="170">
        <v>2.4300000000000002</v>
      </c>
      <c r="I293" s="171"/>
      <c r="L293" s="167"/>
      <c r="M293" s="172"/>
      <c r="N293" s="173"/>
      <c r="O293" s="173"/>
      <c r="P293" s="173"/>
      <c r="Q293" s="173"/>
      <c r="R293" s="173"/>
      <c r="S293" s="173"/>
      <c r="T293" s="174"/>
      <c r="AT293" s="168" t="s">
        <v>151</v>
      </c>
      <c r="AU293" s="168" t="s">
        <v>84</v>
      </c>
      <c r="AV293" s="13" t="s">
        <v>84</v>
      </c>
      <c r="AW293" s="13" t="s">
        <v>32</v>
      </c>
      <c r="AX293" s="13" t="s">
        <v>82</v>
      </c>
      <c r="AY293" s="168" t="s">
        <v>139</v>
      </c>
    </row>
    <row r="294" spans="1:65" s="2" customFormat="1" ht="24">
      <c r="A294" s="32"/>
      <c r="B294" s="148"/>
      <c r="C294" s="149" t="s">
        <v>404</v>
      </c>
      <c r="D294" s="149" t="s">
        <v>142</v>
      </c>
      <c r="E294" s="150" t="s">
        <v>405</v>
      </c>
      <c r="F294" s="151" t="s">
        <v>406</v>
      </c>
      <c r="G294" s="152" t="s">
        <v>155</v>
      </c>
      <c r="H294" s="153">
        <v>14.901</v>
      </c>
      <c r="I294" s="154"/>
      <c r="J294" s="155">
        <f>ROUND(I294*H294,2)</f>
        <v>0</v>
      </c>
      <c r="K294" s="151" t="s">
        <v>146</v>
      </c>
      <c r="L294" s="33"/>
      <c r="M294" s="156" t="s">
        <v>1</v>
      </c>
      <c r="N294" s="157" t="s">
        <v>40</v>
      </c>
      <c r="O294" s="58"/>
      <c r="P294" s="158">
        <f>O294*H294</f>
        <v>0</v>
      </c>
      <c r="Q294" s="158">
        <v>1.259E-2</v>
      </c>
      <c r="R294" s="158">
        <f>Q294*H294</f>
        <v>0.18760359000000001</v>
      </c>
      <c r="S294" s="158">
        <v>0</v>
      </c>
      <c r="T294" s="159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0" t="s">
        <v>241</v>
      </c>
      <c r="AT294" s="160" t="s">
        <v>142</v>
      </c>
      <c r="AU294" s="160" t="s">
        <v>84</v>
      </c>
      <c r="AY294" s="17" t="s">
        <v>139</v>
      </c>
      <c r="BE294" s="161">
        <f>IF(N294="základní",J294,0)</f>
        <v>0</v>
      </c>
      <c r="BF294" s="161">
        <f>IF(N294="snížená",J294,0)</f>
        <v>0</v>
      </c>
      <c r="BG294" s="161">
        <f>IF(N294="zákl. přenesená",J294,0)</f>
        <v>0</v>
      </c>
      <c r="BH294" s="161">
        <f>IF(N294="sníž. přenesená",J294,0)</f>
        <v>0</v>
      </c>
      <c r="BI294" s="161">
        <f>IF(N294="nulová",J294,0)</f>
        <v>0</v>
      </c>
      <c r="BJ294" s="17" t="s">
        <v>82</v>
      </c>
      <c r="BK294" s="161">
        <f>ROUND(I294*H294,2)</f>
        <v>0</v>
      </c>
      <c r="BL294" s="17" t="s">
        <v>241</v>
      </c>
      <c r="BM294" s="160" t="s">
        <v>407</v>
      </c>
    </row>
    <row r="295" spans="1:65" s="2" customFormat="1" ht="29.25">
      <c r="A295" s="32"/>
      <c r="B295" s="33"/>
      <c r="C295" s="32"/>
      <c r="D295" s="162" t="s">
        <v>149</v>
      </c>
      <c r="E295" s="32"/>
      <c r="F295" s="163" t="s">
        <v>408</v>
      </c>
      <c r="G295" s="32"/>
      <c r="H295" s="32"/>
      <c r="I295" s="164"/>
      <c r="J295" s="32"/>
      <c r="K295" s="32"/>
      <c r="L295" s="33"/>
      <c r="M295" s="165"/>
      <c r="N295" s="166"/>
      <c r="O295" s="58"/>
      <c r="P295" s="58"/>
      <c r="Q295" s="58"/>
      <c r="R295" s="58"/>
      <c r="S295" s="58"/>
      <c r="T295" s="59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7" t="s">
        <v>149</v>
      </c>
      <c r="AU295" s="17" t="s">
        <v>84</v>
      </c>
    </row>
    <row r="296" spans="1:65" s="14" customFormat="1">
      <c r="B296" s="175"/>
      <c r="D296" s="162" t="s">
        <v>151</v>
      </c>
      <c r="E296" s="176" t="s">
        <v>1</v>
      </c>
      <c r="F296" s="177" t="s">
        <v>217</v>
      </c>
      <c r="H296" s="176" t="s">
        <v>1</v>
      </c>
      <c r="I296" s="178"/>
      <c r="L296" s="175"/>
      <c r="M296" s="179"/>
      <c r="N296" s="180"/>
      <c r="O296" s="180"/>
      <c r="P296" s="180"/>
      <c r="Q296" s="180"/>
      <c r="R296" s="180"/>
      <c r="S296" s="180"/>
      <c r="T296" s="181"/>
      <c r="AT296" s="176" t="s">
        <v>151</v>
      </c>
      <c r="AU296" s="176" t="s">
        <v>84</v>
      </c>
      <c r="AV296" s="14" t="s">
        <v>82</v>
      </c>
      <c r="AW296" s="14" t="s">
        <v>32</v>
      </c>
      <c r="AX296" s="14" t="s">
        <v>75</v>
      </c>
      <c r="AY296" s="176" t="s">
        <v>139</v>
      </c>
    </row>
    <row r="297" spans="1:65" s="13" customFormat="1">
      <c r="B297" s="167"/>
      <c r="D297" s="162" t="s">
        <v>151</v>
      </c>
      <c r="E297" s="168" t="s">
        <v>1</v>
      </c>
      <c r="F297" s="169" t="s">
        <v>409</v>
      </c>
      <c r="H297" s="170">
        <v>14.901</v>
      </c>
      <c r="I297" s="171"/>
      <c r="L297" s="167"/>
      <c r="M297" s="172"/>
      <c r="N297" s="173"/>
      <c r="O297" s="173"/>
      <c r="P297" s="173"/>
      <c r="Q297" s="173"/>
      <c r="R297" s="173"/>
      <c r="S297" s="173"/>
      <c r="T297" s="174"/>
      <c r="AT297" s="168" t="s">
        <v>151</v>
      </c>
      <c r="AU297" s="168" t="s">
        <v>84</v>
      </c>
      <c r="AV297" s="13" t="s">
        <v>84</v>
      </c>
      <c r="AW297" s="13" t="s">
        <v>32</v>
      </c>
      <c r="AX297" s="13" t="s">
        <v>82</v>
      </c>
      <c r="AY297" s="168" t="s">
        <v>139</v>
      </c>
    </row>
    <row r="298" spans="1:65" s="2" customFormat="1" ht="33" customHeight="1">
      <c r="A298" s="32"/>
      <c r="B298" s="148"/>
      <c r="C298" s="149" t="s">
        <v>410</v>
      </c>
      <c r="D298" s="149" t="s">
        <v>142</v>
      </c>
      <c r="E298" s="150" t="s">
        <v>411</v>
      </c>
      <c r="F298" s="151" t="s">
        <v>412</v>
      </c>
      <c r="G298" s="152" t="s">
        <v>155</v>
      </c>
      <c r="H298" s="153">
        <v>14.901</v>
      </c>
      <c r="I298" s="154"/>
      <c r="J298" s="155">
        <f>ROUND(I298*H298,2)</f>
        <v>0</v>
      </c>
      <c r="K298" s="151" t="s">
        <v>146</v>
      </c>
      <c r="L298" s="33"/>
      <c r="M298" s="156" t="s">
        <v>1</v>
      </c>
      <c r="N298" s="157" t="s">
        <v>40</v>
      </c>
      <c r="O298" s="58"/>
      <c r="P298" s="158">
        <f>O298*H298</f>
        <v>0</v>
      </c>
      <c r="Q298" s="158">
        <v>1.25E-3</v>
      </c>
      <c r="R298" s="158">
        <f>Q298*H298</f>
        <v>1.862625E-2</v>
      </c>
      <c r="S298" s="158">
        <v>0</v>
      </c>
      <c r="T298" s="159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60" t="s">
        <v>241</v>
      </c>
      <c r="AT298" s="160" t="s">
        <v>142</v>
      </c>
      <c r="AU298" s="160" t="s">
        <v>84</v>
      </c>
      <c r="AY298" s="17" t="s">
        <v>139</v>
      </c>
      <c r="BE298" s="161">
        <f>IF(N298="základní",J298,0)</f>
        <v>0</v>
      </c>
      <c r="BF298" s="161">
        <f>IF(N298="snížená",J298,0)</f>
        <v>0</v>
      </c>
      <c r="BG298" s="161">
        <f>IF(N298="zákl. přenesená",J298,0)</f>
        <v>0</v>
      </c>
      <c r="BH298" s="161">
        <f>IF(N298="sníž. přenesená",J298,0)</f>
        <v>0</v>
      </c>
      <c r="BI298" s="161">
        <f>IF(N298="nulová",J298,0)</f>
        <v>0</v>
      </c>
      <c r="BJ298" s="17" t="s">
        <v>82</v>
      </c>
      <c r="BK298" s="161">
        <f>ROUND(I298*H298,2)</f>
        <v>0</v>
      </c>
      <c r="BL298" s="17" t="s">
        <v>241</v>
      </c>
      <c r="BM298" s="160" t="s">
        <v>413</v>
      </c>
    </row>
    <row r="299" spans="1:65" s="2" customFormat="1" ht="29.25">
      <c r="A299" s="32"/>
      <c r="B299" s="33"/>
      <c r="C299" s="32"/>
      <c r="D299" s="162" t="s">
        <v>149</v>
      </c>
      <c r="E299" s="32"/>
      <c r="F299" s="163" t="s">
        <v>414</v>
      </c>
      <c r="G299" s="32"/>
      <c r="H299" s="32"/>
      <c r="I299" s="164"/>
      <c r="J299" s="32"/>
      <c r="K299" s="32"/>
      <c r="L299" s="33"/>
      <c r="M299" s="165"/>
      <c r="N299" s="166"/>
      <c r="O299" s="58"/>
      <c r="P299" s="58"/>
      <c r="Q299" s="58"/>
      <c r="R299" s="58"/>
      <c r="S299" s="58"/>
      <c r="T299" s="59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149</v>
      </c>
      <c r="AU299" s="17" t="s">
        <v>84</v>
      </c>
    </row>
    <row r="300" spans="1:65" s="14" customFormat="1">
      <c r="B300" s="175"/>
      <c r="D300" s="162" t="s">
        <v>151</v>
      </c>
      <c r="E300" s="176" t="s">
        <v>1</v>
      </c>
      <c r="F300" s="177" t="s">
        <v>224</v>
      </c>
      <c r="H300" s="176" t="s">
        <v>1</v>
      </c>
      <c r="I300" s="178"/>
      <c r="L300" s="175"/>
      <c r="M300" s="179"/>
      <c r="N300" s="180"/>
      <c r="O300" s="180"/>
      <c r="P300" s="180"/>
      <c r="Q300" s="180"/>
      <c r="R300" s="180"/>
      <c r="S300" s="180"/>
      <c r="T300" s="181"/>
      <c r="AT300" s="176" t="s">
        <v>151</v>
      </c>
      <c r="AU300" s="176" t="s">
        <v>84</v>
      </c>
      <c r="AV300" s="14" t="s">
        <v>82</v>
      </c>
      <c r="AW300" s="14" t="s">
        <v>32</v>
      </c>
      <c r="AX300" s="14" t="s">
        <v>75</v>
      </c>
      <c r="AY300" s="176" t="s">
        <v>139</v>
      </c>
    </row>
    <row r="301" spans="1:65" s="13" customFormat="1">
      <c r="B301" s="167"/>
      <c r="D301" s="162" t="s">
        <v>151</v>
      </c>
      <c r="E301" s="168" t="s">
        <v>1</v>
      </c>
      <c r="F301" s="169" t="s">
        <v>409</v>
      </c>
      <c r="H301" s="170">
        <v>14.901</v>
      </c>
      <c r="I301" s="171"/>
      <c r="L301" s="167"/>
      <c r="M301" s="172"/>
      <c r="N301" s="173"/>
      <c r="O301" s="173"/>
      <c r="P301" s="173"/>
      <c r="Q301" s="173"/>
      <c r="R301" s="173"/>
      <c r="S301" s="173"/>
      <c r="T301" s="174"/>
      <c r="AT301" s="168" t="s">
        <v>151</v>
      </c>
      <c r="AU301" s="168" t="s">
        <v>84</v>
      </c>
      <c r="AV301" s="13" t="s">
        <v>84</v>
      </c>
      <c r="AW301" s="13" t="s">
        <v>32</v>
      </c>
      <c r="AX301" s="13" t="s">
        <v>82</v>
      </c>
      <c r="AY301" s="168" t="s">
        <v>139</v>
      </c>
    </row>
    <row r="302" spans="1:65" s="2" customFormat="1" ht="24">
      <c r="A302" s="32"/>
      <c r="B302" s="148"/>
      <c r="C302" s="190" t="s">
        <v>415</v>
      </c>
      <c r="D302" s="190" t="s">
        <v>228</v>
      </c>
      <c r="E302" s="191" t="s">
        <v>416</v>
      </c>
      <c r="F302" s="192" t="s">
        <v>417</v>
      </c>
      <c r="G302" s="193" t="s">
        <v>155</v>
      </c>
      <c r="H302" s="194">
        <f>14.901*1.15</f>
        <v>17.136149999999997</v>
      </c>
      <c r="I302" s="195"/>
      <c r="J302" s="196">
        <f>ROUND(I302*H302,2)</f>
        <v>0</v>
      </c>
      <c r="K302" s="192" t="s">
        <v>146</v>
      </c>
      <c r="L302" s="197"/>
      <c r="M302" s="198" t="s">
        <v>1</v>
      </c>
      <c r="N302" s="199" t="s">
        <v>40</v>
      </c>
      <c r="O302" s="58"/>
      <c r="P302" s="158">
        <f>O302*H302</f>
        <v>0</v>
      </c>
      <c r="Q302" s="158">
        <v>8.0000000000000002E-3</v>
      </c>
      <c r="R302" s="158">
        <f>Q302*H302</f>
        <v>0.13708919999999997</v>
      </c>
      <c r="S302" s="158">
        <v>0</v>
      </c>
      <c r="T302" s="159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0" t="s">
        <v>333</v>
      </c>
      <c r="AT302" s="160" t="s">
        <v>228</v>
      </c>
      <c r="AU302" s="160" t="s">
        <v>84</v>
      </c>
      <c r="AY302" s="17" t="s">
        <v>139</v>
      </c>
      <c r="BE302" s="161">
        <f>IF(N302="základní",J302,0)</f>
        <v>0</v>
      </c>
      <c r="BF302" s="161">
        <f>IF(N302="snížená",J302,0)</f>
        <v>0</v>
      </c>
      <c r="BG302" s="161">
        <f>IF(N302="zákl. přenesená",J302,0)</f>
        <v>0</v>
      </c>
      <c r="BH302" s="161">
        <f>IF(N302="sníž. přenesená",J302,0)</f>
        <v>0</v>
      </c>
      <c r="BI302" s="161">
        <f>IF(N302="nulová",J302,0)</f>
        <v>0</v>
      </c>
      <c r="BJ302" s="17" t="s">
        <v>82</v>
      </c>
      <c r="BK302" s="161">
        <f>ROUND(I302*H302,2)</f>
        <v>0</v>
      </c>
      <c r="BL302" s="17" t="s">
        <v>241</v>
      </c>
      <c r="BM302" s="160" t="s">
        <v>418</v>
      </c>
    </row>
    <row r="303" spans="1:65" s="2" customFormat="1" ht="19.5">
      <c r="A303" s="32"/>
      <c r="B303" s="33"/>
      <c r="C303" s="32"/>
      <c r="D303" s="162" t="s">
        <v>149</v>
      </c>
      <c r="E303" s="32"/>
      <c r="F303" s="163" t="s">
        <v>417</v>
      </c>
      <c r="G303" s="32"/>
      <c r="H303" s="32"/>
      <c r="I303" s="164"/>
      <c r="J303" s="32"/>
      <c r="K303" s="32"/>
      <c r="L303" s="33"/>
      <c r="M303" s="165"/>
      <c r="N303" s="166"/>
      <c r="O303" s="58"/>
      <c r="P303" s="58"/>
      <c r="Q303" s="58"/>
      <c r="R303" s="58"/>
      <c r="S303" s="58"/>
      <c r="T303" s="59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7" t="s">
        <v>149</v>
      </c>
      <c r="AU303" s="17" t="s">
        <v>84</v>
      </c>
    </row>
    <row r="304" spans="1:65" s="13" customFormat="1">
      <c r="B304" s="167"/>
      <c r="D304" s="162" t="s">
        <v>151</v>
      </c>
      <c r="F304" s="169" t="s">
        <v>963</v>
      </c>
      <c r="H304" s="170">
        <v>17.135999999999999</v>
      </c>
      <c r="I304" s="171"/>
      <c r="L304" s="167"/>
      <c r="M304" s="172"/>
      <c r="N304" s="173"/>
      <c r="O304" s="173"/>
      <c r="P304" s="173"/>
      <c r="Q304" s="173"/>
      <c r="R304" s="173"/>
      <c r="S304" s="173"/>
      <c r="T304" s="174"/>
      <c r="AT304" s="168" t="s">
        <v>151</v>
      </c>
      <c r="AU304" s="168" t="s">
        <v>84</v>
      </c>
      <c r="AV304" s="13" t="s">
        <v>84</v>
      </c>
      <c r="AW304" s="13" t="s">
        <v>3</v>
      </c>
      <c r="AX304" s="13" t="s">
        <v>82</v>
      </c>
      <c r="AY304" s="168" t="s">
        <v>139</v>
      </c>
    </row>
    <row r="305" spans="1:65" s="2" customFormat="1" ht="24">
      <c r="A305" s="32"/>
      <c r="B305" s="148"/>
      <c r="C305" s="149" t="s">
        <v>419</v>
      </c>
      <c r="D305" s="149" t="s">
        <v>142</v>
      </c>
      <c r="E305" s="150" t="s">
        <v>420</v>
      </c>
      <c r="F305" s="151" t="s">
        <v>421</v>
      </c>
      <c r="G305" s="152" t="s">
        <v>318</v>
      </c>
      <c r="H305" s="153">
        <v>0.40699999999999997</v>
      </c>
      <c r="I305" s="154"/>
      <c r="J305" s="155">
        <f>ROUND(I305*H305,2)</f>
        <v>0</v>
      </c>
      <c r="K305" s="151" t="s">
        <v>146</v>
      </c>
      <c r="L305" s="33"/>
      <c r="M305" s="156" t="s">
        <v>1</v>
      </c>
      <c r="N305" s="157" t="s">
        <v>40</v>
      </c>
      <c r="O305" s="58"/>
      <c r="P305" s="158">
        <f>O305*H305</f>
        <v>0</v>
      </c>
      <c r="Q305" s="158">
        <v>0</v>
      </c>
      <c r="R305" s="158">
        <f>Q305*H305</f>
        <v>0</v>
      </c>
      <c r="S305" s="158">
        <v>0</v>
      </c>
      <c r="T305" s="15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60" t="s">
        <v>241</v>
      </c>
      <c r="AT305" s="160" t="s">
        <v>142</v>
      </c>
      <c r="AU305" s="160" t="s">
        <v>84</v>
      </c>
      <c r="AY305" s="17" t="s">
        <v>139</v>
      </c>
      <c r="BE305" s="161">
        <f>IF(N305="základní",J305,0)</f>
        <v>0</v>
      </c>
      <c r="BF305" s="161">
        <f>IF(N305="snížená",J305,0)</f>
        <v>0</v>
      </c>
      <c r="BG305" s="161">
        <f>IF(N305="zákl. přenesená",J305,0)</f>
        <v>0</v>
      </c>
      <c r="BH305" s="161">
        <f>IF(N305="sníž. přenesená",J305,0)</f>
        <v>0</v>
      </c>
      <c r="BI305" s="161">
        <f>IF(N305="nulová",J305,0)</f>
        <v>0</v>
      </c>
      <c r="BJ305" s="17" t="s">
        <v>82</v>
      </c>
      <c r="BK305" s="161">
        <f>ROUND(I305*H305,2)</f>
        <v>0</v>
      </c>
      <c r="BL305" s="17" t="s">
        <v>241</v>
      </c>
      <c r="BM305" s="160" t="s">
        <v>422</v>
      </c>
    </row>
    <row r="306" spans="1:65" s="2" customFormat="1" ht="39">
      <c r="A306" s="32"/>
      <c r="B306" s="33"/>
      <c r="C306" s="32"/>
      <c r="D306" s="162" t="s">
        <v>149</v>
      </c>
      <c r="E306" s="32"/>
      <c r="F306" s="163" t="s">
        <v>423</v>
      </c>
      <c r="G306" s="32"/>
      <c r="H306" s="32"/>
      <c r="I306" s="164"/>
      <c r="J306" s="32"/>
      <c r="K306" s="32"/>
      <c r="L306" s="33"/>
      <c r="M306" s="165"/>
      <c r="N306" s="166"/>
      <c r="O306" s="58"/>
      <c r="P306" s="58"/>
      <c r="Q306" s="58"/>
      <c r="R306" s="58"/>
      <c r="S306" s="58"/>
      <c r="T306" s="59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7" t="s">
        <v>149</v>
      </c>
      <c r="AU306" s="17" t="s">
        <v>84</v>
      </c>
    </row>
    <row r="307" spans="1:65" s="12" customFormat="1" ht="22.9" customHeight="1">
      <c r="B307" s="135"/>
      <c r="D307" s="136" t="s">
        <v>74</v>
      </c>
      <c r="E307" s="146" t="s">
        <v>424</v>
      </c>
      <c r="F307" s="146" t="s">
        <v>425</v>
      </c>
      <c r="I307" s="138"/>
      <c r="J307" s="147">
        <f>BK307</f>
        <v>0</v>
      </c>
      <c r="L307" s="135"/>
      <c r="M307" s="140"/>
      <c r="N307" s="141"/>
      <c r="O307" s="141"/>
      <c r="P307" s="142">
        <f>SUM(P308:P337)</f>
        <v>0</v>
      </c>
      <c r="Q307" s="141"/>
      <c r="R307" s="142">
        <f>SUM(R308:R337)</f>
        <v>5.5199999999999999E-2</v>
      </c>
      <c r="S307" s="141"/>
      <c r="T307" s="143">
        <f>SUM(T308:T337)</f>
        <v>0.23699999999999999</v>
      </c>
      <c r="AR307" s="136" t="s">
        <v>84</v>
      </c>
      <c r="AT307" s="144" t="s">
        <v>74</v>
      </c>
      <c r="AU307" s="144" t="s">
        <v>82</v>
      </c>
      <c r="AY307" s="136" t="s">
        <v>139</v>
      </c>
      <c r="BK307" s="145">
        <f>SUM(BK308:BK337)</f>
        <v>0</v>
      </c>
    </row>
    <row r="308" spans="1:65" s="2" customFormat="1" ht="36">
      <c r="A308" s="32"/>
      <c r="B308" s="148"/>
      <c r="C308" s="149" t="s">
        <v>426</v>
      </c>
      <c r="D308" s="149" t="s">
        <v>142</v>
      </c>
      <c r="E308" s="150" t="s">
        <v>427</v>
      </c>
      <c r="F308" s="151" t="s">
        <v>428</v>
      </c>
      <c r="G308" s="152" t="s">
        <v>239</v>
      </c>
      <c r="H308" s="153">
        <v>2</v>
      </c>
      <c r="I308" s="154"/>
      <c r="J308" s="155">
        <f>ROUND(I308*H308,2)</f>
        <v>0</v>
      </c>
      <c r="K308" s="151" t="s">
        <v>1</v>
      </c>
      <c r="L308" s="33"/>
      <c r="M308" s="156" t="s">
        <v>1</v>
      </c>
      <c r="N308" s="157" t="s">
        <v>40</v>
      </c>
      <c r="O308" s="58"/>
      <c r="P308" s="158">
        <f>O308*H308</f>
        <v>0</v>
      </c>
      <c r="Q308" s="158">
        <v>0</v>
      </c>
      <c r="R308" s="158">
        <f>Q308*H308</f>
        <v>0</v>
      </c>
      <c r="S308" s="158">
        <v>0</v>
      </c>
      <c r="T308" s="15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60" t="s">
        <v>241</v>
      </c>
      <c r="AT308" s="160" t="s">
        <v>142</v>
      </c>
      <c r="AU308" s="160" t="s">
        <v>84</v>
      </c>
      <c r="AY308" s="17" t="s">
        <v>139</v>
      </c>
      <c r="BE308" s="161">
        <f>IF(N308="základní",J308,0)</f>
        <v>0</v>
      </c>
      <c r="BF308" s="161">
        <f>IF(N308="snížená",J308,0)</f>
        <v>0</v>
      </c>
      <c r="BG308" s="161">
        <f>IF(N308="zákl. přenesená",J308,0)</f>
        <v>0</v>
      </c>
      <c r="BH308" s="161">
        <f>IF(N308="sníž. přenesená",J308,0)</f>
        <v>0</v>
      </c>
      <c r="BI308" s="161">
        <f>IF(N308="nulová",J308,0)</f>
        <v>0</v>
      </c>
      <c r="BJ308" s="17" t="s">
        <v>82</v>
      </c>
      <c r="BK308" s="161">
        <f>ROUND(I308*H308,2)</f>
        <v>0</v>
      </c>
      <c r="BL308" s="17" t="s">
        <v>241</v>
      </c>
      <c r="BM308" s="160" t="s">
        <v>429</v>
      </c>
    </row>
    <row r="309" spans="1:65" s="2" customFormat="1" ht="19.5">
      <c r="A309" s="32"/>
      <c r="B309" s="33"/>
      <c r="C309" s="32"/>
      <c r="D309" s="162" t="s">
        <v>149</v>
      </c>
      <c r="E309" s="32"/>
      <c r="F309" s="163" t="s">
        <v>428</v>
      </c>
      <c r="G309" s="32"/>
      <c r="H309" s="32"/>
      <c r="I309" s="164"/>
      <c r="J309" s="32"/>
      <c r="K309" s="32"/>
      <c r="L309" s="33"/>
      <c r="M309" s="165"/>
      <c r="N309" s="166"/>
      <c r="O309" s="58"/>
      <c r="P309" s="58"/>
      <c r="Q309" s="58"/>
      <c r="R309" s="58"/>
      <c r="S309" s="58"/>
      <c r="T309" s="59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7" t="s">
        <v>149</v>
      </c>
      <c r="AU309" s="17" t="s">
        <v>84</v>
      </c>
    </row>
    <row r="310" spans="1:65" s="13" customFormat="1">
      <c r="B310" s="167"/>
      <c r="D310" s="162" t="s">
        <v>151</v>
      </c>
      <c r="E310" s="168" t="s">
        <v>1</v>
      </c>
      <c r="F310" s="169" t="s">
        <v>245</v>
      </c>
      <c r="H310" s="170">
        <v>1</v>
      </c>
      <c r="I310" s="171"/>
      <c r="L310" s="167"/>
      <c r="M310" s="172"/>
      <c r="N310" s="173"/>
      <c r="O310" s="173"/>
      <c r="P310" s="173"/>
      <c r="Q310" s="173"/>
      <c r="R310" s="173"/>
      <c r="S310" s="173"/>
      <c r="T310" s="174"/>
      <c r="AT310" s="168" t="s">
        <v>151</v>
      </c>
      <c r="AU310" s="168" t="s">
        <v>84</v>
      </c>
      <c r="AV310" s="13" t="s">
        <v>84</v>
      </c>
      <c r="AW310" s="13" t="s">
        <v>32</v>
      </c>
      <c r="AX310" s="13" t="s">
        <v>75</v>
      </c>
      <c r="AY310" s="168" t="s">
        <v>139</v>
      </c>
    </row>
    <row r="311" spans="1:65" s="13" customFormat="1">
      <c r="B311" s="167"/>
      <c r="D311" s="162" t="s">
        <v>151</v>
      </c>
      <c r="E311" s="168" t="s">
        <v>1</v>
      </c>
      <c r="F311" s="169" t="s">
        <v>430</v>
      </c>
      <c r="H311" s="170">
        <v>1</v>
      </c>
      <c r="I311" s="171"/>
      <c r="L311" s="167"/>
      <c r="M311" s="172"/>
      <c r="N311" s="173"/>
      <c r="O311" s="173"/>
      <c r="P311" s="173"/>
      <c r="Q311" s="173"/>
      <c r="R311" s="173"/>
      <c r="S311" s="173"/>
      <c r="T311" s="174"/>
      <c r="AT311" s="168" t="s">
        <v>151</v>
      </c>
      <c r="AU311" s="168" t="s">
        <v>84</v>
      </c>
      <c r="AV311" s="13" t="s">
        <v>84</v>
      </c>
      <c r="AW311" s="13" t="s">
        <v>32</v>
      </c>
      <c r="AX311" s="13" t="s">
        <v>75</v>
      </c>
      <c r="AY311" s="168" t="s">
        <v>139</v>
      </c>
    </row>
    <row r="312" spans="1:65" s="15" customFormat="1">
      <c r="B312" s="182"/>
      <c r="D312" s="162" t="s">
        <v>151</v>
      </c>
      <c r="E312" s="183" t="s">
        <v>1</v>
      </c>
      <c r="F312" s="184" t="s">
        <v>195</v>
      </c>
      <c r="H312" s="185">
        <v>2</v>
      </c>
      <c r="I312" s="186"/>
      <c r="L312" s="182"/>
      <c r="M312" s="187"/>
      <c r="N312" s="188"/>
      <c r="O312" s="188"/>
      <c r="P312" s="188"/>
      <c r="Q312" s="188"/>
      <c r="R312" s="188"/>
      <c r="S312" s="188"/>
      <c r="T312" s="189"/>
      <c r="AT312" s="183" t="s">
        <v>151</v>
      </c>
      <c r="AU312" s="183" t="s">
        <v>84</v>
      </c>
      <c r="AV312" s="15" t="s">
        <v>147</v>
      </c>
      <c r="AW312" s="15" t="s">
        <v>32</v>
      </c>
      <c r="AX312" s="15" t="s">
        <v>82</v>
      </c>
      <c r="AY312" s="183" t="s">
        <v>139</v>
      </c>
    </row>
    <row r="313" spans="1:65" s="2" customFormat="1" ht="24">
      <c r="A313" s="32"/>
      <c r="B313" s="148"/>
      <c r="C313" s="149" t="s">
        <v>431</v>
      </c>
      <c r="D313" s="149" t="s">
        <v>142</v>
      </c>
      <c r="E313" s="150" t="s">
        <v>432</v>
      </c>
      <c r="F313" s="151" t="s">
        <v>433</v>
      </c>
      <c r="G313" s="152" t="s">
        <v>145</v>
      </c>
      <c r="H313" s="153">
        <v>7</v>
      </c>
      <c r="I313" s="154"/>
      <c r="J313" s="155">
        <f>ROUND(I313*H313,2)</f>
        <v>0</v>
      </c>
      <c r="K313" s="151" t="s">
        <v>146</v>
      </c>
      <c r="L313" s="33"/>
      <c r="M313" s="156" t="s">
        <v>1</v>
      </c>
      <c r="N313" s="157" t="s">
        <v>40</v>
      </c>
      <c r="O313" s="58"/>
      <c r="P313" s="158">
        <f>O313*H313</f>
        <v>0</v>
      </c>
      <c r="Q313" s="158">
        <v>0</v>
      </c>
      <c r="R313" s="158">
        <f>Q313*H313</f>
        <v>0</v>
      </c>
      <c r="S313" s="158">
        <v>3.0000000000000001E-3</v>
      </c>
      <c r="T313" s="159">
        <f>S313*H313</f>
        <v>2.1000000000000001E-2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60" t="s">
        <v>241</v>
      </c>
      <c r="AT313" s="160" t="s">
        <v>142</v>
      </c>
      <c r="AU313" s="160" t="s">
        <v>84</v>
      </c>
      <c r="AY313" s="17" t="s">
        <v>139</v>
      </c>
      <c r="BE313" s="161">
        <f>IF(N313="základní",J313,0)</f>
        <v>0</v>
      </c>
      <c r="BF313" s="161">
        <f>IF(N313="snížená",J313,0)</f>
        <v>0</v>
      </c>
      <c r="BG313" s="161">
        <f>IF(N313="zákl. přenesená",J313,0)</f>
        <v>0</v>
      </c>
      <c r="BH313" s="161">
        <f>IF(N313="sníž. přenesená",J313,0)</f>
        <v>0</v>
      </c>
      <c r="BI313" s="161">
        <f>IF(N313="nulová",J313,0)</f>
        <v>0</v>
      </c>
      <c r="BJ313" s="17" t="s">
        <v>82</v>
      </c>
      <c r="BK313" s="161">
        <f>ROUND(I313*H313,2)</f>
        <v>0</v>
      </c>
      <c r="BL313" s="17" t="s">
        <v>241</v>
      </c>
      <c r="BM313" s="160" t="s">
        <v>434</v>
      </c>
    </row>
    <row r="314" spans="1:65" s="2" customFormat="1" ht="19.5">
      <c r="A314" s="32"/>
      <c r="B314" s="33"/>
      <c r="C314" s="32"/>
      <c r="D314" s="162" t="s">
        <v>149</v>
      </c>
      <c r="E314" s="32"/>
      <c r="F314" s="163" t="s">
        <v>435</v>
      </c>
      <c r="G314" s="32"/>
      <c r="H314" s="32"/>
      <c r="I314" s="164"/>
      <c r="J314" s="32"/>
      <c r="K314" s="32"/>
      <c r="L314" s="33"/>
      <c r="M314" s="165"/>
      <c r="N314" s="166"/>
      <c r="O314" s="58"/>
      <c r="P314" s="58"/>
      <c r="Q314" s="58"/>
      <c r="R314" s="58"/>
      <c r="S314" s="58"/>
      <c r="T314" s="59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7" t="s">
        <v>149</v>
      </c>
      <c r="AU314" s="17" t="s">
        <v>84</v>
      </c>
    </row>
    <row r="315" spans="1:65" s="13" customFormat="1">
      <c r="B315" s="167"/>
      <c r="D315" s="162" t="s">
        <v>151</v>
      </c>
      <c r="E315" s="168" t="s">
        <v>1</v>
      </c>
      <c r="F315" s="169" t="s">
        <v>436</v>
      </c>
      <c r="H315" s="170">
        <v>3</v>
      </c>
      <c r="I315" s="171"/>
      <c r="L315" s="167"/>
      <c r="M315" s="172"/>
      <c r="N315" s="173"/>
      <c r="O315" s="173"/>
      <c r="P315" s="173"/>
      <c r="Q315" s="173"/>
      <c r="R315" s="173"/>
      <c r="S315" s="173"/>
      <c r="T315" s="174"/>
      <c r="AT315" s="168" t="s">
        <v>151</v>
      </c>
      <c r="AU315" s="168" t="s">
        <v>84</v>
      </c>
      <c r="AV315" s="13" t="s">
        <v>84</v>
      </c>
      <c r="AW315" s="13" t="s">
        <v>32</v>
      </c>
      <c r="AX315" s="13" t="s">
        <v>75</v>
      </c>
      <c r="AY315" s="168" t="s">
        <v>139</v>
      </c>
    </row>
    <row r="316" spans="1:65" s="13" customFormat="1">
      <c r="B316" s="167"/>
      <c r="D316" s="162" t="s">
        <v>151</v>
      </c>
      <c r="E316" s="168" t="s">
        <v>1</v>
      </c>
      <c r="F316" s="169" t="s">
        <v>437</v>
      </c>
      <c r="H316" s="170">
        <v>4</v>
      </c>
      <c r="I316" s="171"/>
      <c r="L316" s="167"/>
      <c r="M316" s="172"/>
      <c r="N316" s="173"/>
      <c r="O316" s="173"/>
      <c r="P316" s="173"/>
      <c r="Q316" s="173"/>
      <c r="R316" s="173"/>
      <c r="S316" s="173"/>
      <c r="T316" s="174"/>
      <c r="AT316" s="168" t="s">
        <v>151</v>
      </c>
      <c r="AU316" s="168" t="s">
        <v>84</v>
      </c>
      <c r="AV316" s="13" t="s">
        <v>84</v>
      </c>
      <c r="AW316" s="13" t="s">
        <v>32</v>
      </c>
      <c r="AX316" s="13" t="s">
        <v>75</v>
      </c>
      <c r="AY316" s="168" t="s">
        <v>139</v>
      </c>
    </row>
    <row r="317" spans="1:65" s="15" customFormat="1">
      <c r="B317" s="182"/>
      <c r="D317" s="162" t="s">
        <v>151</v>
      </c>
      <c r="E317" s="183" t="s">
        <v>1</v>
      </c>
      <c r="F317" s="184" t="s">
        <v>195</v>
      </c>
      <c r="H317" s="185">
        <v>7</v>
      </c>
      <c r="I317" s="186"/>
      <c r="L317" s="182"/>
      <c r="M317" s="187"/>
      <c r="N317" s="188"/>
      <c r="O317" s="188"/>
      <c r="P317" s="188"/>
      <c r="Q317" s="188"/>
      <c r="R317" s="188"/>
      <c r="S317" s="188"/>
      <c r="T317" s="189"/>
      <c r="AT317" s="183" t="s">
        <v>151</v>
      </c>
      <c r="AU317" s="183" t="s">
        <v>84</v>
      </c>
      <c r="AV317" s="15" t="s">
        <v>147</v>
      </c>
      <c r="AW317" s="15" t="s">
        <v>32</v>
      </c>
      <c r="AX317" s="15" t="s">
        <v>82</v>
      </c>
      <c r="AY317" s="183" t="s">
        <v>139</v>
      </c>
    </row>
    <row r="318" spans="1:65" s="2" customFormat="1" ht="24">
      <c r="A318" s="32"/>
      <c r="B318" s="148"/>
      <c r="C318" s="149" t="s">
        <v>438</v>
      </c>
      <c r="D318" s="149" t="s">
        <v>142</v>
      </c>
      <c r="E318" s="150" t="s">
        <v>439</v>
      </c>
      <c r="F318" s="151" t="s">
        <v>440</v>
      </c>
      <c r="G318" s="152" t="s">
        <v>145</v>
      </c>
      <c r="H318" s="153">
        <v>4</v>
      </c>
      <c r="I318" s="154"/>
      <c r="J318" s="155">
        <f>ROUND(I318*H318,2)</f>
        <v>0</v>
      </c>
      <c r="K318" s="151" t="s">
        <v>146</v>
      </c>
      <c r="L318" s="33"/>
      <c r="M318" s="156" t="s">
        <v>1</v>
      </c>
      <c r="N318" s="157" t="s">
        <v>40</v>
      </c>
      <c r="O318" s="58"/>
      <c r="P318" s="158">
        <f>O318*H318</f>
        <v>0</v>
      </c>
      <c r="Q318" s="158">
        <v>0</v>
      </c>
      <c r="R318" s="158">
        <f>Q318*H318</f>
        <v>0</v>
      </c>
      <c r="S318" s="158">
        <v>0</v>
      </c>
      <c r="T318" s="159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60" t="s">
        <v>241</v>
      </c>
      <c r="AT318" s="160" t="s">
        <v>142</v>
      </c>
      <c r="AU318" s="160" t="s">
        <v>84</v>
      </c>
      <c r="AY318" s="17" t="s">
        <v>139</v>
      </c>
      <c r="BE318" s="161">
        <f>IF(N318="základní",J318,0)</f>
        <v>0</v>
      </c>
      <c r="BF318" s="161">
        <f>IF(N318="snížená",J318,0)</f>
        <v>0</v>
      </c>
      <c r="BG318" s="161">
        <f>IF(N318="zákl. přenesená",J318,0)</f>
        <v>0</v>
      </c>
      <c r="BH318" s="161">
        <f>IF(N318="sníž. přenesená",J318,0)</f>
        <v>0</v>
      </c>
      <c r="BI318" s="161">
        <f>IF(N318="nulová",J318,0)</f>
        <v>0</v>
      </c>
      <c r="BJ318" s="17" t="s">
        <v>82</v>
      </c>
      <c r="BK318" s="161">
        <f>ROUND(I318*H318,2)</f>
        <v>0</v>
      </c>
      <c r="BL318" s="17" t="s">
        <v>241</v>
      </c>
      <c r="BM318" s="160" t="s">
        <v>441</v>
      </c>
    </row>
    <row r="319" spans="1:65" s="2" customFormat="1" ht="29.25">
      <c r="A319" s="32"/>
      <c r="B319" s="33"/>
      <c r="C319" s="32"/>
      <c r="D319" s="162" t="s">
        <v>149</v>
      </c>
      <c r="E319" s="32"/>
      <c r="F319" s="163" t="s">
        <v>442</v>
      </c>
      <c r="G319" s="32"/>
      <c r="H319" s="32"/>
      <c r="I319" s="164"/>
      <c r="J319" s="32"/>
      <c r="K319" s="32"/>
      <c r="L319" s="33"/>
      <c r="M319" s="165"/>
      <c r="N319" s="166"/>
      <c r="O319" s="58"/>
      <c r="P319" s="58"/>
      <c r="Q319" s="58"/>
      <c r="R319" s="58"/>
      <c r="S319" s="58"/>
      <c r="T319" s="59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7" t="s">
        <v>149</v>
      </c>
      <c r="AU319" s="17" t="s">
        <v>84</v>
      </c>
    </row>
    <row r="320" spans="1:65" s="14" customFormat="1">
      <c r="B320" s="175"/>
      <c r="D320" s="162" t="s">
        <v>151</v>
      </c>
      <c r="E320" s="176" t="s">
        <v>1</v>
      </c>
      <c r="F320" s="177" t="s">
        <v>224</v>
      </c>
      <c r="H320" s="176" t="s">
        <v>1</v>
      </c>
      <c r="I320" s="178"/>
      <c r="L320" s="175"/>
      <c r="M320" s="179"/>
      <c r="N320" s="180"/>
      <c r="O320" s="180"/>
      <c r="P320" s="180"/>
      <c r="Q320" s="180"/>
      <c r="R320" s="180"/>
      <c r="S320" s="180"/>
      <c r="T320" s="181"/>
      <c r="AT320" s="176" t="s">
        <v>151</v>
      </c>
      <c r="AU320" s="176" t="s">
        <v>84</v>
      </c>
      <c r="AV320" s="14" t="s">
        <v>82</v>
      </c>
      <c r="AW320" s="14" t="s">
        <v>32</v>
      </c>
      <c r="AX320" s="14" t="s">
        <v>75</v>
      </c>
      <c r="AY320" s="176" t="s">
        <v>139</v>
      </c>
    </row>
    <row r="321" spans="1:65" s="13" customFormat="1">
      <c r="B321" s="167"/>
      <c r="D321" s="162" t="s">
        <v>151</v>
      </c>
      <c r="E321" s="168" t="s">
        <v>1</v>
      </c>
      <c r="F321" s="169" t="s">
        <v>443</v>
      </c>
      <c r="H321" s="170">
        <v>4</v>
      </c>
      <c r="I321" s="171"/>
      <c r="L321" s="167"/>
      <c r="M321" s="172"/>
      <c r="N321" s="173"/>
      <c r="O321" s="173"/>
      <c r="P321" s="173"/>
      <c r="Q321" s="173"/>
      <c r="R321" s="173"/>
      <c r="S321" s="173"/>
      <c r="T321" s="174"/>
      <c r="AT321" s="168" t="s">
        <v>151</v>
      </c>
      <c r="AU321" s="168" t="s">
        <v>84</v>
      </c>
      <c r="AV321" s="13" t="s">
        <v>84</v>
      </c>
      <c r="AW321" s="13" t="s">
        <v>32</v>
      </c>
      <c r="AX321" s="13" t="s">
        <v>82</v>
      </c>
      <c r="AY321" s="168" t="s">
        <v>139</v>
      </c>
    </row>
    <row r="322" spans="1:65" s="2" customFormat="1" ht="24">
      <c r="A322" s="32"/>
      <c r="B322" s="148"/>
      <c r="C322" s="190" t="s">
        <v>444</v>
      </c>
      <c r="D322" s="190" t="s">
        <v>228</v>
      </c>
      <c r="E322" s="191" t="s">
        <v>445</v>
      </c>
      <c r="F322" s="192" t="s">
        <v>446</v>
      </c>
      <c r="G322" s="193" t="s">
        <v>145</v>
      </c>
      <c r="H322" s="194">
        <v>2</v>
      </c>
      <c r="I322" s="195"/>
      <c r="J322" s="196">
        <f>ROUND(I322*H322,2)</f>
        <v>0</v>
      </c>
      <c r="K322" s="192" t="s">
        <v>319</v>
      </c>
      <c r="L322" s="197"/>
      <c r="M322" s="198" t="s">
        <v>1</v>
      </c>
      <c r="N322" s="199" t="s">
        <v>40</v>
      </c>
      <c r="O322" s="58"/>
      <c r="P322" s="158">
        <f>O322*H322</f>
        <v>0</v>
      </c>
      <c r="Q322" s="158">
        <v>1.38E-2</v>
      </c>
      <c r="R322" s="158">
        <f>Q322*H322</f>
        <v>2.76E-2</v>
      </c>
      <c r="S322" s="158">
        <v>0</v>
      </c>
      <c r="T322" s="159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60" t="s">
        <v>333</v>
      </c>
      <c r="AT322" s="160" t="s">
        <v>228</v>
      </c>
      <c r="AU322" s="160" t="s">
        <v>84</v>
      </c>
      <c r="AY322" s="17" t="s">
        <v>139</v>
      </c>
      <c r="BE322" s="161">
        <f>IF(N322="základní",J322,0)</f>
        <v>0</v>
      </c>
      <c r="BF322" s="161">
        <f>IF(N322="snížená",J322,0)</f>
        <v>0</v>
      </c>
      <c r="BG322" s="161">
        <f>IF(N322="zákl. přenesená",J322,0)</f>
        <v>0</v>
      </c>
      <c r="BH322" s="161">
        <f>IF(N322="sníž. přenesená",J322,0)</f>
        <v>0</v>
      </c>
      <c r="BI322" s="161">
        <f>IF(N322="nulová",J322,0)</f>
        <v>0</v>
      </c>
      <c r="BJ322" s="17" t="s">
        <v>82</v>
      </c>
      <c r="BK322" s="161">
        <f>ROUND(I322*H322,2)</f>
        <v>0</v>
      </c>
      <c r="BL322" s="17" t="s">
        <v>241</v>
      </c>
      <c r="BM322" s="160" t="s">
        <v>447</v>
      </c>
    </row>
    <row r="323" spans="1:65" s="2" customFormat="1" ht="19.5">
      <c r="A323" s="32"/>
      <c r="B323" s="33"/>
      <c r="C323" s="32"/>
      <c r="D323" s="162" t="s">
        <v>149</v>
      </c>
      <c r="E323" s="32"/>
      <c r="F323" s="163" t="s">
        <v>446</v>
      </c>
      <c r="G323" s="32"/>
      <c r="H323" s="32"/>
      <c r="I323" s="164"/>
      <c r="J323" s="32"/>
      <c r="K323" s="32"/>
      <c r="L323" s="33"/>
      <c r="M323" s="165"/>
      <c r="N323" s="166"/>
      <c r="O323" s="58"/>
      <c r="P323" s="58"/>
      <c r="Q323" s="58"/>
      <c r="R323" s="58"/>
      <c r="S323" s="58"/>
      <c r="T323" s="59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7" t="s">
        <v>149</v>
      </c>
      <c r="AU323" s="17" t="s">
        <v>84</v>
      </c>
    </row>
    <row r="324" spans="1:65" s="2" customFormat="1" ht="36">
      <c r="A324" s="32"/>
      <c r="B324" s="148"/>
      <c r="C324" s="190" t="s">
        <v>448</v>
      </c>
      <c r="D324" s="190" t="s">
        <v>228</v>
      </c>
      <c r="E324" s="191" t="s">
        <v>449</v>
      </c>
      <c r="F324" s="192" t="s">
        <v>450</v>
      </c>
      <c r="G324" s="193" t="s">
        <v>145</v>
      </c>
      <c r="H324" s="194">
        <v>2</v>
      </c>
      <c r="I324" s="195"/>
      <c r="J324" s="196">
        <f>ROUND(I324*H324,2)</f>
        <v>0</v>
      </c>
      <c r="K324" s="192" t="s">
        <v>1</v>
      </c>
      <c r="L324" s="197"/>
      <c r="M324" s="198" t="s">
        <v>1</v>
      </c>
      <c r="N324" s="199" t="s">
        <v>40</v>
      </c>
      <c r="O324" s="58"/>
      <c r="P324" s="158">
        <f>O324*H324</f>
        <v>0</v>
      </c>
      <c r="Q324" s="158">
        <v>1.38E-2</v>
      </c>
      <c r="R324" s="158">
        <f>Q324*H324</f>
        <v>2.76E-2</v>
      </c>
      <c r="S324" s="158">
        <v>0</v>
      </c>
      <c r="T324" s="15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60" t="s">
        <v>333</v>
      </c>
      <c r="AT324" s="160" t="s">
        <v>228</v>
      </c>
      <c r="AU324" s="160" t="s">
        <v>84</v>
      </c>
      <c r="AY324" s="17" t="s">
        <v>139</v>
      </c>
      <c r="BE324" s="161">
        <f>IF(N324="základní",J324,0)</f>
        <v>0</v>
      </c>
      <c r="BF324" s="161">
        <f>IF(N324="snížená",J324,0)</f>
        <v>0</v>
      </c>
      <c r="BG324" s="161">
        <f>IF(N324="zákl. přenesená",J324,0)</f>
        <v>0</v>
      </c>
      <c r="BH324" s="161">
        <f>IF(N324="sníž. přenesená",J324,0)</f>
        <v>0</v>
      </c>
      <c r="BI324" s="161">
        <f>IF(N324="nulová",J324,0)</f>
        <v>0</v>
      </c>
      <c r="BJ324" s="17" t="s">
        <v>82</v>
      </c>
      <c r="BK324" s="161">
        <f>ROUND(I324*H324,2)</f>
        <v>0</v>
      </c>
      <c r="BL324" s="17" t="s">
        <v>241</v>
      </c>
      <c r="BM324" s="160" t="s">
        <v>451</v>
      </c>
    </row>
    <row r="325" spans="1:65" s="2" customFormat="1" ht="19.5">
      <c r="A325" s="32"/>
      <c r="B325" s="33"/>
      <c r="C325" s="32"/>
      <c r="D325" s="162" t="s">
        <v>149</v>
      </c>
      <c r="E325" s="32"/>
      <c r="F325" s="163" t="s">
        <v>450</v>
      </c>
      <c r="G325" s="32"/>
      <c r="H325" s="32"/>
      <c r="I325" s="164"/>
      <c r="J325" s="32"/>
      <c r="K325" s="32"/>
      <c r="L325" s="33"/>
      <c r="M325" s="165"/>
      <c r="N325" s="166"/>
      <c r="O325" s="58"/>
      <c r="P325" s="58"/>
      <c r="Q325" s="58"/>
      <c r="R325" s="58"/>
      <c r="S325" s="58"/>
      <c r="T325" s="59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7" t="s">
        <v>149</v>
      </c>
      <c r="AU325" s="17" t="s">
        <v>84</v>
      </c>
    </row>
    <row r="326" spans="1:65" s="2" customFormat="1" ht="24">
      <c r="A326" s="32"/>
      <c r="B326" s="148"/>
      <c r="C326" s="149" t="s">
        <v>452</v>
      </c>
      <c r="D326" s="149" t="s">
        <v>142</v>
      </c>
      <c r="E326" s="150" t="s">
        <v>453</v>
      </c>
      <c r="F326" s="151" t="s">
        <v>454</v>
      </c>
      <c r="G326" s="152" t="s">
        <v>145</v>
      </c>
      <c r="H326" s="153">
        <v>9</v>
      </c>
      <c r="I326" s="154"/>
      <c r="J326" s="155">
        <f>ROUND(I326*H326,2)</f>
        <v>0</v>
      </c>
      <c r="K326" s="151" t="s">
        <v>146</v>
      </c>
      <c r="L326" s="33"/>
      <c r="M326" s="156" t="s">
        <v>1</v>
      </c>
      <c r="N326" s="157" t="s">
        <v>40</v>
      </c>
      <c r="O326" s="58"/>
      <c r="P326" s="158">
        <f>O326*H326</f>
        <v>0</v>
      </c>
      <c r="Q326" s="158">
        <v>0</v>
      </c>
      <c r="R326" s="158">
        <f>Q326*H326</f>
        <v>0</v>
      </c>
      <c r="S326" s="158">
        <v>2.4E-2</v>
      </c>
      <c r="T326" s="159">
        <f>S326*H326</f>
        <v>0.216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60" t="s">
        <v>241</v>
      </c>
      <c r="AT326" s="160" t="s">
        <v>142</v>
      </c>
      <c r="AU326" s="160" t="s">
        <v>84</v>
      </c>
      <c r="AY326" s="17" t="s">
        <v>139</v>
      </c>
      <c r="BE326" s="161">
        <f>IF(N326="základní",J326,0)</f>
        <v>0</v>
      </c>
      <c r="BF326" s="161">
        <f>IF(N326="snížená",J326,0)</f>
        <v>0</v>
      </c>
      <c r="BG326" s="161">
        <f>IF(N326="zákl. přenesená",J326,0)</f>
        <v>0</v>
      </c>
      <c r="BH326" s="161">
        <f>IF(N326="sníž. přenesená",J326,0)</f>
        <v>0</v>
      </c>
      <c r="BI326" s="161">
        <f>IF(N326="nulová",J326,0)</f>
        <v>0</v>
      </c>
      <c r="BJ326" s="17" t="s">
        <v>82</v>
      </c>
      <c r="BK326" s="161">
        <f>ROUND(I326*H326,2)</f>
        <v>0</v>
      </c>
      <c r="BL326" s="17" t="s">
        <v>241</v>
      </c>
      <c r="BM326" s="160" t="s">
        <v>455</v>
      </c>
    </row>
    <row r="327" spans="1:65" s="2" customFormat="1" ht="29.25">
      <c r="A327" s="32"/>
      <c r="B327" s="33"/>
      <c r="C327" s="32"/>
      <c r="D327" s="162" t="s">
        <v>149</v>
      </c>
      <c r="E327" s="32"/>
      <c r="F327" s="163" t="s">
        <v>456</v>
      </c>
      <c r="G327" s="32"/>
      <c r="H327" s="32"/>
      <c r="I327" s="164"/>
      <c r="J327" s="32"/>
      <c r="K327" s="32"/>
      <c r="L327" s="33"/>
      <c r="M327" s="165"/>
      <c r="N327" s="166"/>
      <c r="O327" s="58"/>
      <c r="P327" s="58"/>
      <c r="Q327" s="58"/>
      <c r="R327" s="58"/>
      <c r="S327" s="58"/>
      <c r="T327" s="59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7" t="s">
        <v>149</v>
      </c>
      <c r="AU327" s="17" t="s">
        <v>84</v>
      </c>
    </row>
    <row r="328" spans="1:65" s="14" customFormat="1">
      <c r="B328" s="175"/>
      <c r="D328" s="162" t="s">
        <v>151</v>
      </c>
      <c r="E328" s="176" t="s">
        <v>1</v>
      </c>
      <c r="F328" s="177" t="s">
        <v>457</v>
      </c>
      <c r="H328" s="176" t="s">
        <v>1</v>
      </c>
      <c r="I328" s="178"/>
      <c r="L328" s="175"/>
      <c r="M328" s="179"/>
      <c r="N328" s="180"/>
      <c r="O328" s="180"/>
      <c r="P328" s="180"/>
      <c r="Q328" s="180"/>
      <c r="R328" s="180"/>
      <c r="S328" s="180"/>
      <c r="T328" s="181"/>
      <c r="AT328" s="176" t="s">
        <v>151</v>
      </c>
      <c r="AU328" s="176" t="s">
        <v>84</v>
      </c>
      <c r="AV328" s="14" t="s">
        <v>82</v>
      </c>
      <c r="AW328" s="14" t="s">
        <v>32</v>
      </c>
      <c r="AX328" s="14" t="s">
        <v>75</v>
      </c>
      <c r="AY328" s="176" t="s">
        <v>139</v>
      </c>
    </row>
    <row r="329" spans="1:65" s="13" customFormat="1">
      <c r="B329" s="167"/>
      <c r="D329" s="162" t="s">
        <v>151</v>
      </c>
      <c r="E329" s="168" t="s">
        <v>1</v>
      </c>
      <c r="F329" s="169" t="s">
        <v>245</v>
      </c>
      <c r="H329" s="170">
        <v>1</v>
      </c>
      <c r="I329" s="171"/>
      <c r="L329" s="167"/>
      <c r="M329" s="172"/>
      <c r="N329" s="173"/>
      <c r="O329" s="173"/>
      <c r="P329" s="173"/>
      <c r="Q329" s="173"/>
      <c r="R329" s="173"/>
      <c r="S329" s="173"/>
      <c r="T329" s="174"/>
      <c r="AT329" s="168" t="s">
        <v>151</v>
      </c>
      <c r="AU329" s="168" t="s">
        <v>84</v>
      </c>
      <c r="AV329" s="13" t="s">
        <v>84</v>
      </c>
      <c r="AW329" s="13" t="s">
        <v>32</v>
      </c>
      <c r="AX329" s="13" t="s">
        <v>75</v>
      </c>
      <c r="AY329" s="168" t="s">
        <v>139</v>
      </c>
    </row>
    <row r="330" spans="1:65" s="13" customFormat="1">
      <c r="B330" s="167"/>
      <c r="D330" s="162" t="s">
        <v>151</v>
      </c>
      <c r="E330" s="168" t="s">
        <v>1</v>
      </c>
      <c r="F330" s="169" t="s">
        <v>458</v>
      </c>
      <c r="H330" s="170">
        <v>6</v>
      </c>
      <c r="I330" s="171"/>
      <c r="L330" s="167"/>
      <c r="M330" s="172"/>
      <c r="N330" s="173"/>
      <c r="O330" s="173"/>
      <c r="P330" s="173"/>
      <c r="Q330" s="173"/>
      <c r="R330" s="173"/>
      <c r="S330" s="173"/>
      <c r="T330" s="174"/>
      <c r="AT330" s="168" t="s">
        <v>151</v>
      </c>
      <c r="AU330" s="168" t="s">
        <v>84</v>
      </c>
      <c r="AV330" s="13" t="s">
        <v>84</v>
      </c>
      <c r="AW330" s="13" t="s">
        <v>32</v>
      </c>
      <c r="AX330" s="13" t="s">
        <v>75</v>
      </c>
      <c r="AY330" s="168" t="s">
        <v>139</v>
      </c>
    </row>
    <row r="331" spans="1:65" s="14" customFormat="1">
      <c r="B331" s="175"/>
      <c r="D331" s="162" t="s">
        <v>151</v>
      </c>
      <c r="E331" s="176" t="s">
        <v>1</v>
      </c>
      <c r="F331" s="177" t="s">
        <v>459</v>
      </c>
      <c r="H331" s="176" t="s">
        <v>1</v>
      </c>
      <c r="I331" s="178"/>
      <c r="L331" s="175"/>
      <c r="M331" s="179"/>
      <c r="N331" s="180"/>
      <c r="O331" s="180"/>
      <c r="P331" s="180"/>
      <c r="Q331" s="180"/>
      <c r="R331" s="180"/>
      <c r="S331" s="180"/>
      <c r="T331" s="181"/>
      <c r="AT331" s="176" t="s">
        <v>151</v>
      </c>
      <c r="AU331" s="176" t="s">
        <v>84</v>
      </c>
      <c r="AV331" s="14" t="s">
        <v>82</v>
      </c>
      <c r="AW331" s="14" t="s">
        <v>32</v>
      </c>
      <c r="AX331" s="14" t="s">
        <v>75</v>
      </c>
      <c r="AY331" s="176" t="s">
        <v>139</v>
      </c>
    </row>
    <row r="332" spans="1:65" s="13" customFormat="1">
      <c r="B332" s="167"/>
      <c r="D332" s="162" t="s">
        <v>151</v>
      </c>
      <c r="E332" s="168" t="s">
        <v>1</v>
      </c>
      <c r="F332" s="169" t="s">
        <v>460</v>
      </c>
      <c r="H332" s="170">
        <v>1</v>
      </c>
      <c r="I332" s="171"/>
      <c r="L332" s="167"/>
      <c r="M332" s="172"/>
      <c r="N332" s="173"/>
      <c r="O332" s="173"/>
      <c r="P332" s="173"/>
      <c r="Q332" s="173"/>
      <c r="R332" s="173"/>
      <c r="S332" s="173"/>
      <c r="T332" s="174"/>
      <c r="AT332" s="168" t="s">
        <v>151</v>
      </c>
      <c r="AU332" s="168" t="s">
        <v>84</v>
      </c>
      <c r="AV332" s="13" t="s">
        <v>84</v>
      </c>
      <c r="AW332" s="13" t="s">
        <v>32</v>
      </c>
      <c r="AX332" s="13" t="s">
        <v>75</v>
      </c>
      <c r="AY332" s="168" t="s">
        <v>139</v>
      </c>
    </row>
    <row r="333" spans="1:65" s="13" customFormat="1">
      <c r="B333" s="167"/>
      <c r="D333" s="162" t="s">
        <v>151</v>
      </c>
      <c r="E333" s="168" t="s">
        <v>1</v>
      </c>
      <c r="F333" s="169" t="s">
        <v>461</v>
      </c>
      <c r="H333" s="170">
        <v>1</v>
      </c>
      <c r="I333" s="171"/>
      <c r="L333" s="167"/>
      <c r="M333" s="172"/>
      <c r="N333" s="173"/>
      <c r="O333" s="173"/>
      <c r="P333" s="173"/>
      <c r="Q333" s="173"/>
      <c r="R333" s="173"/>
      <c r="S333" s="173"/>
      <c r="T333" s="174"/>
      <c r="AT333" s="168" t="s">
        <v>151</v>
      </c>
      <c r="AU333" s="168" t="s">
        <v>84</v>
      </c>
      <c r="AV333" s="13" t="s">
        <v>84</v>
      </c>
      <c r="AW333" s="13" t="s">
        <v>32</v>
      </c>
      <c r="AX333" s="13" t="s">
        <v>75</v>
      </c>
      <c r="AY333" s="168" t="s">
        <v>139</v>
      </c>
    </row>
    <row r="334" spans="1:65" s="14" customFormat="1">
      <c r="B334" s="175"/>
      <c r="D334" s="162" t="s">
        <v>151</v>
      </c>
      <c r="E334" s="176" t="s">
        <v>1</v>
      </c>
      <c r="F334" s="177" t="s">
        <v>462</v>
      </c>
      <c r="H334" s="176" t="s">
        <v>1</v>
      </c>
      <c r="I334" s="178"/>
      <c r="L334" s="175"/>
      <c r="M334" s="179"/>
      <c r="N334" s="180"/>
      <c r="O334" s="180"/>
      <c r="P334" s="180"/>
      <c r="Q334" s="180"/>
      <c r="R334" s="180"/>
      <c r="S334" s="180"/>
      <c r="T334" s="181"/>
      <c r="AT334" s="176" t="s">
        <v>151</v>
      </c>
      <c r="AU334" s="176" t="s">
        <v>84</v>
      </c>
      <c r="AV334" s="14" t="s">
        <v>82</v>
      </c>
      <c r="AW334" s="14" t="s">
        <v>32</v>
      </c>
      <c r="AX334" s="14" t="s">
        <v>75</v>
      </c>
      <c r="AY334" s="176" t="s">
        <v>139</v>
      </c>
    </row>
    <row r="335" spans="1:65" s="15" customFormat="1">
      <c r="B335" s="182"/>
      <c r="D335" s="162" t="s">
        <v>151</v>
      </c>
      <c r="E335" s="183" t="s">
        <v>1</v>
      </c>
      <c r="F335" s="184" t="s">
        <v>195</v>
      </c>
      <c r="H335" s="185">
        <v>9</v>
      </c>
      <c r="I335" s="186"/>
      <c r="L335" s="182"/>
      <c r="M335" s="187"/>
      <c r="N335" s="188"/>
      <c r="O335" s="188"/>
      <c r="P335" s="188"/>
      <c r="Q335" s="188"/>
      <c r="R335" s="188"/>
      <c r="S335" s="188"/>
      <c r="T335" s="189"/>
      <c r="AT335" s="183" t="s">
        <v>151</v>
      </c>
      <c r="AU335" s="183" t="s">
        <v>84</v>
      </c>
      <c r="AV335" s="15" t="s">
        <v>147</v>
      </c>
      <c r="AW335" s="15" t="s">
        <v>32</v>
      </c>
      <c r="AX335" s="15" t="s">
        <v>82</v>
      </c>
      <c r="AY335" s="183" t="s">
        <v>139</v>
      </c>
    </row>
    <row r="336" spans="1:65" s="2" customFormat="1" ht="24">
      <c r="A336" s="32"/>
      <c r="B336" s="148"/>
      <c r="C336" s="149" t="s">
        <v>463</v>
      </c>
      <c r="D336" s="149" t="s">
        <v>142</v>
      </c>
      <c r="E336" s="150" t="s">
        <v>464</v>
      </c>
      <c r="F336" s="151" t="s">
        <v>465</v>
      </c>
      <c r="G336" s="152" t="s">
        <v>318</v>
      </c>
      <c r="H336" s="153">
        <v>5.5E-2</v>
      </c>
      <c r="I336" s="154"/>
      <c r="J336" s="155">
        <f>ROUND(I336*H336,2)</f>
        <v>0</v>
      </c>
      <c r="K336" s="151" t="s">
        <v>146</v>
      </c>
      <c r="L336" s="33"/>
      <c r="M336" s="156" t="s">
        <v>1</v>
      </c>
      <c r="N336" s="157" t="s">
        <v>40</v>
      </c>
      <c r="O336" s="58"/>
      <c r="P336" s="158">
        <f>O336*H336</f>
        <v>0</v>
      </c>
      <c r="Q336" s="158">
        <v>0</v>
      </c>
      <c r="R336" s="158">
        <f>Q336*H336</f>
        <v>0</v>
      </c>
      <c r="S336" s="158">
        <v>0</v>
      </c>
      <c r="T336" s="159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60" t="s">
        <v>241</v>
      </c>
      <c r="AT336" s="160" t="s">
        <v>142</v>
      </c>
      <c r="AU336" s="160" t="s">
        <v>84</v>
      </c>
      <c r="AY336" s="17" t="s">
        <v>139</v>
      </c>
      <c r="BE336" s="161">
        <f>IF(N336="základní",J336,0)</f>
        <v>0</v>
      </c>
      <c r="BF336" s="161">
        <f>IF(N336="snížená",J336,0)</f>
        <v>0</v>
      </c>
      <c r="BG336" s="161">
        <f>IF(N336="zákl. přenesená",J336,0)</f>
        <v>0</v>
      </c>
      <c r="BH336" s="161">
        <f>IF(N336="sníž. přenesená",J336,0)</f>
        <v>0</v>
      </c>
      <c r="BI336" s="161">
        <f>IF(N336="nulová",J336,0)</f>
        <v>0</v>
      </c>
      <c r="BJ336" s="17" t="s">
        <v>82</v>
      </c>
      <c r="BK336" s="161">
        <f>ROUND(I336*H336,2)</f>
        <v>0</v>
      </c>
      <c r="BL336" s="17" t="s">
        <v>241</v>
      </c>
      <c r="BM336" s="160" t="s">
        <v>466</v>
      </c>
    </row>
    <row r="337" spans="1:65" s="2" customFormat="1" ht="29.25">
      <c r="A337" s="32"/>
      <c r="B337" s="33"/>
      <c r="C337" s="32"/>
      <c r="D337" s="162" t="s">
        <v>149</v>
      </c>
      <c r="E337" s="32"/>
      <c r="F337" s="163" t="s">
        <v>467</v>
      </c>
      <c r="G337" s="32"/>
      <c r="H337" s="32"/>
      <c r="I337" s="164"/>
      <c r="J337" s="32"/>
      <c r="K337" s="32"/>
      <c r="L337" s="33"/>
      <c r="M337" s="165"/>
      <c r="N337" s="166"/>
      <c r="O337" s="58"/>
      <c r="P337" s="58"/>
      <c r="Q337" s="58"/>
      <c r="R337" s="58"/>
      <c r="S337" s="58"/>
      <c r="T337" s="59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7" t="s">
        <v>149</v>
      </c>
      <c r="AU337" s="17" t="s">
        <v>84</v>
      </c>
    </row>
    <row r="338" spans="1:65" s="12" customFormat="1" ht="22.9" customHeight="1">
      <c r="B338" s="135"/>
      <c r="D338" s="136" t="s">
        <v>74</v>
      </c>
      <c r="E338" s="146" t="s">
        <v>468</v>
      </c>
      <c r="F338" s="146" t="s">
        <v>469</v>
      </c>
      <c r="I338" s="138"/>
      <c r="J338" s="147">
        <f>BK338</f>
        <v>0</v>
      </c>
      <c r="L338" s="135"/>
      <c r="M338" s="140"/>
      <c r="N338" s="141"/>
      <c r="O338" s="141"/>
      <c r="P338" s="142">
        <f>SUM(P339:P342)</f>
        <v>0</v>
      </c>
      <c r="Q338" s="141"/>
      <c r="R338" s="142">
        <f>SUM(R339:R342)</f>
        <v>0</v>
      </c>
      <c r="S338" s="141"/>
      <c r="T338" s="143">
        <f>SUM(T339:T342)</f>
        <v>0</v>
      </c>
      <c r="AR338" s="136" t="s">
        <v>84</v>
      </c>
      <c r="AT338" s="144" t="s">
        <v>74</v>
      </c>
      <c r="AU338" s="144" t="s">
        <v>82</v>
      </c>
      <c r="AY338" s="136" t="s">
        <v>139</v>
      </c>
      <c r="BK338" s="145">
        <f>SUM(BK339:BK342)</f>
        <v>0</v>
      </c>
    </row>
    <row r="339" spans="1:65" s="2" customFormat="1" ht="36">
      <c r="A339" s="32"/>
      <c r="B339" s="148"/>
      <c r="C339" s="149" t="s">
        <v>470</v>
      </c>
      <c r="D339" s="149" t="s">
        <v>142</v>
      </c>
      <c r="E339" s="150" t="s">
        <v>471</v>
      </c>
      <c r="F339" s="151" t="s">
        <v>472</v>
      </c>
      <c r="G339" s="152" t="s">
        <v>239</v>
      </c>
      <c r="H339" s="153">
        <v>1</v>
      </c>
      <c r="I339" s="154"/>
      <c r="J339" s="155">
        <f>ROUND(I339*H339,2)</f>
        <v>0</v>
      </c>
      <c r="K339" s="151" t="s">
        <v>1</v>
      </c>
      <c r="L339" s="33"/>
      <c r="M339" s="156" t="s">
        <v>1</v>
      </c>
      <c r="N339" s="157" t="s">
        <v>40</v>
      </c>
      <c r="O339" s="58"/>
      <c r="P339" s="158">
        <f>O339*H339</f>
        <v>0</v>
      </c>
      <c r="Q339" s="158">
        <v>0</v>
      </c>
      <c r="R339" s="158">
        <f>Q339*H339</f>
        <v>0</v>
      </c>
      <c r="S339" s="158">
        <v>0</v>
      </c>
      <c r="T339" s="159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60" t="s">
        <v>241</v>
      </c>
      <c r="AT339" s="160" t="s">
        <v>142</v>
      </c>
      <c r="AU339" s="160" t="s">
        <v>84</v>
      </c>
      <c r="AY339" s="17" t="s">
        <v>139</v>
      </c>
      <c r="BE339" s="161">
        <f>IF(N339="základní",J339,0)</f>
        <v>0</v>
      </c>
      <c r="BF339" s="161">
        <f>IF(N339="snížená",J339,0)</f>
        <v>0</v>
      </c>
      <c r="BG339" s="161">
        <f>IF(N339="zákl. přenesená",J339,0)</f>
        <v>0</v>
      </c>
      <c r="BH339" s="161">
        <f>IF(N339="sníž. přenesená",J339,0)</f>
        <v>0</v>
      </c>
      <c r="BI339" s="161">
        <f>IF(N339="nulová",J339,0)</f>
        <v>0</v>
      </c>
      <c r="BJ339" s="17" t="s">
        <v>82</v>
      </c>
      <c r="BK339" s="161">
        <f>ROUND(I339*H339,2)</f>
        <v>0</v>
      </c>
      <c r="BL339" s="17" t="s">
        <v>241</v>
      </c>
      <c r="BM339" s="160" t="s">
        <v>473</v>
      </c>
    </row>
    <row r="340" spans="1:65" s="2" customFormat="1" ht="29.25">
      <c r="A340" s="32"/>
      <c r="B340" s="33"/>
      <c r="C340" s="32"/>
      <c r="D340" s="162" t="s">
        <v>149</v>
      </c>
      <c r="E340" s="32"/>
      <c r="F340" s="163" t="s">
        <v>472</v>
      </c>
      <c r="G340" s="32"/>
      <c r="H340" s="32"/>
      <c r="I340" s="164"/>
      <c r="J340" s="32"/>
      <c r="K340" s="32"/>
      <c r="L340" s="33"/>
      <c r="M340" s="165"/>
      <c r="N340" s="166"/>
      <c r="O340" s="58"/>
      <c r="P340" s="58"/>
      <c r="Q340" s="58"/>
      <c r="R340" s="58"/>
      <c r="S340" s="58"/>
      <c r="T340" s="59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7" t="s">
        <v>149</v>
      </c>
      <c r="AU340" s="17" t="s">
        <v>84</v>
      </c>
    </row>
    <row r="341" spans="1:65" s="2" customFormat="1" ht="19.5">
      <c r="A341" s="32"/>
      <c r="B341" s="33"/>
      <c r="C341" s="32"/>
      <c r="D341" s="162" t="s">
        <v>474</v>
      </c>
      <c r="E341" s="32"/>
      <c r="F341" s="200" t="s">
        <v>475</v>
      </c>
      <c r="G341" s="32"/>
      <c r="H341" s="32"/>
      <c r="I341" s="164"/>
      <c r="J341" s="32"/>
      <c r="K341" s="32"/>
      <c r="L341" s="33"/>
      <c r="M341" s="165"/>
      <c r="N341" s="166"/>
      <c r="O341" s="58"/>
      <c r="P341" s="58"/>
      <c r="Q341" s="58"/>
      <c r="R341" s="58"/>
      <c r="S341" s="58"/>
      <c r="T341" s="59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T341" s="17" t="s">
        <v>474</v>
      </c>
      <c r="AU341" s="17" t="s">
        <v>84</v>
      </c>
    </row>
    <row r="342" spans="1:65" s="13" customFormat="1">
      <c r="B342" s="167"/>
      <c r="D342" s="162" t="s">
        <v>151</v>
      </c>
      <c r="E342" s="168" t="s">
        <v>1</v>
      </c>
      <c r="F342" s="169" t="s">
        <v>476</v>
      </c>
      <c r="H342" s="170">
        <v>1</v>
      </c>
      <c r="I342" s="171"/>
      <c r="L342" s="167"/>
      <c r="M342" s="172"/>
      <c r="N342" s="173"/>
      <c r="O342" s="173"/>
      <c r="P342" s="173"/>
      <c r="Q342" s="173"/>
      <c r="R342" s="173"/>
      <c r="S342" s="173"/>
      <c r="T342" s="174"/>
      <c r="AT342" s="168" t="s">
        <v>151</v>
      </c>
      <c r="AU342" s="168" t="s">
        <v>84</v>
      </c>
      <c r="AV342" s="13" t="s">
        <v>84</v>
      </c>
      <c r="AW342" s="13" t="s">
        <v>32</v>
      </c>
      <c r="AX342" s="13" t="s">
        <v>82</v>
      </c>
      <c r="AY342" s="168" t="s">
        <v>139</v>
      </c>
    </row>
    <row r="343" spans="1:65" s="12" customFormat="1" ht="22.9" customHeight="1">
      <c r="B343" s="135"/>
      <c r="D343" s="136" t="s">
        <v>74</v>
      </c>
      <c r="E343" s="146" t="s">
        <v>477</v>
      </c>
      <c r="F343" s="146" t="s">
        <v>478</v>
      </c>
      <c r="I343" s="138"/>
      <c r="J343" s="147">
        <f>BK343</f>
        <v>24046.5</v>
      </c>
      <c r="L343" s="135"/>
      <c r="M343" s="140"/>
      <c r="N343" s="141"/>
      <c r="O343" s="141"/>
      <c r="P343" s="142">
        <f>SUM(P344:P372)</f>
        <v>0</v>
      </c>
      <c r="Q343" s="141"/>
      <c r="R343" s="142">
        <f>SUM(R344:R372)</f>
        <v>0.72613860999999991</v>
      </c>
      <c r="S343" s="141"/>
      <c r="T343" s="143">
        <f>SUM(T344:T372)</f>
        <v>2.3958781899999999</v>
      </c>
      <c r="AR343" s="136" t="s">
        <v>84</v>
      </c>
      <c r="AT343" s="144" t="s">
        <v>74</v>
      </c>
      <c r="AU343" s="144" t="s">
        <v>82</v>
      </c>
      <c r="AY343" s="136" t="s">
        <v>139</v>
      </c>
      <c r="BK343" s="145">
        <f>SUM(BK344:BK372)</f>
        <v>24046.5</v>
      </c>
    </row>
    <row r="344" spans="1:65" s="2" customFormat="1" ht="16.5" customHeight="1">
      <c r="A344" s="32"/>
      <c r="B344" s="148"/>
      <c r="C344" s="149" t="s">
        <v>479</v>
      </c>
      <c r="D344" s="149" t="s">
        <v>142</v>
      </c>
      <c r="E344" s="150" t="s">
        <v>480</v>
      </c>
      <c r="F344" s="151" t="s">
        <v>481</v>
      </c>
      <c r="G344" s="152" t="s">
        <v>155</v>
      </c>
      <c r="H344" s="153">
        <v>28.806999999999999</v>
      </c>
      <c r="I344" s="154"/>
      <c r="J344" s="155">
        <f>ROUND(I344*H344,2)</f>
        <v>0</v>
      </c>
      <c r="K344" s="151" t="s">
        <v>146</v>
      </c>
      <c r="L344" s="33"/>
      <c r="M344" s="156" t="s">
        <v>1</v>
      </c>
      <c r="N344" s="157" t="s">
        <v>40</v>
      </c>
      <c r="O344" s="58"/>
      <c r="P344" s="158">
        <f>O344*H344</f>
        <v>0</v>
      </c>
      <c r="Q344" s="158">
        <v>2.9999999999999997E-4</v>
      </c>
      <c r="R344" s="158">
        <f>Q344*H344</f>
        <v>8.642099999999998E-3</v>
      </c>
      <c r="S344" s="158">
        <v>0</v>
      </c>
      <c r="T344" s="159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60" t="s">
        <v>241</v>
      </c>
      <c r="AT344" s="160" t="s">
        <v>142</v>
      </c>
      <c r="AU344" s="160" t="s">
        <v>84</v>
      </c>
      <c r="AY344" s="17" t="s">
        <v>139</v>
      </c>
      <c r="BE344" s="161">
        <f>IF(N344="základní",J344,0)</f>
        <v>0</v>
      </c>
      <c r="BF344" s="161">
        <f>IF(N344="snížená",J344,0)</f>
        <v>0</v>
      </c>
      <c r="BG344" s="161">
        <f>IF(N344="zákl. přenesená",J344,0)</f>
        <v>0</v>
      </c>
      <c r="BH344" s="161">
        <f>IF(N344="sníž. přenesená",J344,0)</f>
        <v>0</v>
      </c>
      <c r="BI344" s="161">
        <f>IF(N344="nulová",J344,0)</f>
        <v>0</v>
      </c>
      <c r="BJ344" s="17" t="s">
        <v>82</v>
      </c>
      <c r="BK344" s="161">
        <f>ROUND(I344*H344,2)</f>
        <v>0</v>
      </c>
      <c r="BL344" s="17" t="s">
        <v>241</v>
      </c>
      <c r="BM344" s="160" t="s">
        <v>482</v>
      </c>
    </row>
    <row r="345" spans="1:65" s="2" customFormat="1" ht="19.5">
      <c r="A345" s="32"/>
      <c r="B345" s="33"/>
      <c r="C345" s="32"/>
      <c r="D345" s="162" t="s">
        <v>149</v>
      </c>
      <c r="E345" s="32"/>
      <c r="F345" s="163" t="s">
        <v>483</v>
      </c>
      <c r="G345" s="32"/>
      <c r="H345" s="32"/>
      <c r="I345" s="164"/>
      <c r="J345" s="32"/>
      <c r="K345" s="32"/>
      <c r="L345" s="33"/>
      <c r="M345" s="165"/>
      <c r="N345" s="166"/>
      <c r="O345" s="58"/>
      <c r="P345" s="58"/>
      <c r="Q345" s="58"/>
      <c r="R345" s="58"/>
      <c r="S345" s="58"/>
      <c r="T345" s="59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7" t="s">
        <v>149</v>
      </c>
      <c r="AU345" s="17" t="s">
        <v>84</v>
      </c>
    </row>
    <row r="346" spans="1:65" s="2" customFormat="1" ht="24">
      <c r="A346" s="32"/>
      <c r="B346" s="148"/>
      <c r="C346" s="149" t="s">
        <v>484</v>
      </c>
      <c r="D346" s="149" t="s">
        <v>142</v>
      </c>
      <c r="E346" s="150" t="s">
        <v>485</v>
      </c>
      <c r="F346" s="151" t="s">
        <v>964</v>
      </c>
      <c r="G346" s="152" t="s">
        <v>155</v>
      </c>
      <c r="H346" s="153">
        <v>28.806999999999999</v>
      </c>
      <c r="I346" s="154"/>
      <c r="J346" s="155">
        <f>ROUND(I346*H346,2)</f>
        <v>0</v>
      </c>
      <c r="K346" s="151" t="s">
        <v>146</v>
      </c>
      <c r="L346" s="33"/>
      <c r="M346" s="156" t="s">
        <v>1</v>
      </c>
      <c r="N346" s="157" t="s">
        <v>40</v>
      </c>
      <c r="O346" s="58"/>
      <c r="P346" s="158">
        <f>O346*H346</f>
        <v>0</v>
      </c>
      <c r="Q346" s="158">
        <v>1.4999999999999999E-2</v>
      </c>
      <c r="R346" s="158">
        <f>Q346*H346</f>
        <v>0.43210499999999996</v>
      </c>
      <c r="S346" s="158">
        <v>0</v>
      </c>
      <c r="T346" s="15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60" t="s">
        <v>241</v>
      </c>
      <c r="AT346" s="160" t="s">
        <v>142</v>
      </c>
      <c r="AU346" s="160" t="s">
        <v>84</v>
      </c>
      <c r="AY346" s="17" t="s">
        <v>139</v>
      </c>
      <c r="BE346" s="161">
        <f>IF(N346="základní",J346,0)</f>
        <v>0</v>
      </c>
      <c r="BF346" s="161">
        <f>IF(N346="snížená",J346,0)</f>
        <v>0</v>
      </c>
      <c r="BG346" s="161">
        <f>IF(N346="zákl. přenesená",J346,0)</f>
        <v>0</v>
      </c>
      <c r="BH346" s="161">
        <f>IF(N346="sníž. přenesená",J346,0)</f>
        <v>0</v>
      </c>
      <c r="BI346" s="161">
        <f>IF(N346="nulová",J346,0)</f>
        <v>0</v>
      </c>
      <c r="BJ346" s="17" t="s">
        <v>82</v>
      </c>
      <c r="BK346" s="161">
        <f>ROUND(I346*H346,2)</f>
        <v>0</v>
      </c>
      <c r="BL346" s="17" t="s">
        <v>241</v>
      </c>
      <c r="BM346" s="160" t="s">
        <v>486</v>
      </c>
    </row>
    <row r="347" spans="1:65" s="2" customFormat="1" ht="19.5">
      <c r="A347" s="32"/>
      <c r="B347" s="33"/>
      <c r="C347" s="32"/>
      <c r="D347" s="162" t="s">
        <v>149</v>
      </c>
      <c r="E347" s="32"/>
      <c r="F347" s="163" t="s">
        <v>965</v>
      </c>
      <c r="G347" s="32"/>
      <c r="H347" s="32"/>
      <c r="I347" s="164"/>
      <c r="J347" s="32"/>
      <c r="K347" s="32"/>
      <c r="L347" s="33"/>
      <c r="M347" s="165"/>
      <c r="N347" s="166"/>
      <c r="O347" s="58"/>
      <c r="P347" s="58"/>
      <c r="Q347" s="58"/>
      <c r="R347" s="58"/>
      <c r="S347" s="58"/>
      <c r="T347" s="59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7" t="s">
        <v>149</v>
      </c>
      <c r="AU347" s="17" t="s">
        <v>84</v>
      </c>
    </row>
    <row r="348" spans="1:65" s="2" customFormat="1" ht="24">
      <c r="A348" s="32"/>
      <c r="B348" s="148"/>
      <c r="C348" s="149" t="s">
        <v>487</v>
      </c>
      <c r="D348" s="149" t="s">
        <v>142</v>
      </c>
      <c r="E348" s="150" t="s">
        <v>488</v>
      </c>
      <c r="F348" s="151" t="s">
        <v>489</v>
      </c>
      <c r="G348" s="152" t="s">
        <v>155</v>
      </c>
      <c r="H348" s="153">
        <v>28.806999999999999</v>
      </c>
      <c r="I348" s="154"/>
      <c r="J348" s="155">
        <f>ROUND(I348*H348,2)</f>
        <v>0</v>
      </c>
      <c r="K348" s="151" t="s">
        <v>146</v>
      </c>
      <c r="L348" s="33"/>
      <c r="M348" s="156" t="s">
        <v>1</v>
      </c>
      <c r="N348" s="157" t="s">
        <v>40</v>
      </c>
      <c r="O348" s="58"/>
      <c r="P348" s="158">
        <f>O348*H348</f>
        <v>0</v>
      </c>
      <c r="Q348" s="158">
        <v>0</v>
      </c>
      <c r="R348" s="158">
        <f>Q348*H348</f>
        <v>0</v>
      </c>
      <c r="S348" s="158">
        <v>8.3169999999999994E-2</v>
      </c>
      <c r="T348" s="159">
        <f>S348*H348</f>
        <v>2.3958781899999999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60" t="s">
        <v>241</v>
      </c>
      <c r="AT348" s="160" t="s">
        <v>142</v>
      </c>
      <c r="AU348" s="160" t="s">
        <v>84</v>
      </c>
      <c r="AY348" s="17" t="s">
        <v>139</v>
      </c>
      <c r="BE348" s="161">
        <f>IF(N348="základní",J348,0)</f>
        <v>0</v>
      </c>
      <c r="BF348" s="161">
        <f>IF(N348="snížená",J348,0)</f>
        <v>0</v>
      </c>
      <c r="BG348" s="161">
        <f>IF(N348="zákl. přenesená",J348,0)</f>
        <v>0</v>
      </c>
      <c r="BH348" s="161">
        <f>IF(N348="sníž. přenesená",J348,0)</f>
        <v>0</v>
      </c>
      <c r="BI348" s="161">
        <f>IF(N348="nulová",J348,0)</f>
        <v>0</v>
      </c>
      <c r="BJ348" s="17" t="s">
        <v>82</v>
      </c>
      <c r="BK348" s="161">
        <f>ROUND(I348*H348,2)</f>
        <v>0</v>
      </c>
      <c r="BL348" s="17" t="s">
        <v>241</v>
      </c>
      <c r="BM348" s="160" t="s">
        <v>490</v>
      </c>
    </row>
    <row r="349" spans="1:65" s="2" customFormat="1">
      <c r="A349" s="32"/>
      <c r="B349" s="33"/>
      <c r="C349" s="32"/>
      <c r="D349" s="162" t="s">
        <v>149</v>
      </c>
      <c r="E349" s="32"/>
      <c r="F349" s="163" t="s">
        <v>489</v>
      </c>
      <c r="G349" s="32"/>
      <c r="H349" s="32"/>
      <c r="I349" s="164"/>
      <c r="J349" s="32"/>
      <c r="K349" s="32"/>
      <c r="L349" s="33"/>
      <c r="M349" s="165"/>
      <c r="N349" s="166"/>
      <c r="O349" s="58"/>
      <c r="P349" s="58"/>
      <c r="Q349" s="58"/>
      <c r="R349" s="58"/>
      <c r="S349" s="58"/>
      <c r="T349" s="59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7" t="s">
        <v>149</v>
      </c>
      <c r="AU349" s="17" t="s">
        <v>84</v>
      </c>
    </row>
    <row r="350" spans="1:65" s="13" customFormat="1">
      <c r="B350" s="167"/>
      <c r="D350" s="162" t="s">
        <v>151</v>
      </c>
      <c r="E350" s="168" t="s">
        <v>1</v>
      </c>
      <c r="F350" s="169" t="s">
        <v>267</v>
      </c>
      <c r="H350" s="170">
        <v>14.901</v>
      </c>
      <c r="I350" s="171"/>
      <c r="L350" s="167"/>
      <c r="M350" s="172"/>
      <c r="N350" s="173"/>
      <c r="O350" s="173"/>
      <c r="P350" s="173"/>
      <c r="Q350" s="173"/>
      <c r="R350" s="173"/>
      <c r="S350" s="173"/>
      <c r="T350" s="174"/>
      <c r="AT350" s="168" t="s">
        <v>151</v>
      </c>
      <c r="AU350" s="168" t="s">
        <v>84</v>
      </c>
      <c r="AV350" s="13" t="s">
        <v>84</v>
      </c>
      <c r="AW350" s="13" t="s">
        <v>32</v>
      </c>
      <c r="AX350" s="13" t="s">
        <v>75</v>
      </c>
      <c r="AY350" s="168" t="s">
        <v>139</v>
      </c>
    </row>
    <row r="351" spans="1:65" s="13" customFormat="1">
      <c r="B351" s="167"/>
      <c r="D351" s="162" t="s">
        <v>151</v>
      </c>
      <c r="E351" s="168" t="s">
        <v>1</v>
      </c>
      <c r="F351" s="169" t="s">
        <v>268</v>
      </c>
      <c r="H351" s="170">
        <v>13.906000000000001</v>
      </c>
      <c r="I351" s="171"/>
      <c r="L351" s="167"/>
      <c r="M351" s="172"/>
      <c r="N351" s="173"/>
      <c r="O351" s="173"/>
      <c r="P351" s="173"/>
      <c r="Q351" s="173"/>
      <c r="R351" s="173"/>
      <c r="S351" s="173"/>
      <c r="T351" s="174"/>
      <c r="AT351" s="168" t="s">
        <v>151</v>
      </c>
      <c r="AU351" s="168" t="s">
        <v>84</v>
      </c>
      <c r="AV351" s="13" t="s">
        <v>84</v>
      </c>
      <c r="AW351" s="13" t="s">
        <v>32</v>
      </c>
      <c r="AX351" s="13" t="s">
        <v>75</v>
      </c>
      <c r="AY351" s="168" t="s">
        <v>139</v>
      </c>
    </row>
    <row r="352" spans="1:65" s="15" customFormat="1">
      <c r="B352" s="182"/>
      <c r="D352" s="162" t="s">
        <v>151</v>
      </c>
      <c r="E352" s="183" t="s">
        <v>1</v>
      </c>
      <c r="F352" s="184" t="s">
        <v>195</v>
      </c>
      <c r="H352" s="185">
        <v>28.807000000000002</v>
      </c>
      <c r="I352" s="186"/>
      <c r="L352" s="182"/>
      <c r="M352" s="187"/>
      <c r="N352" s="188"/>
      <c r="O352" s="188"/>
      <c r="P352" s="188"/>
      <c r="Q352" s="188"/>
      <c r="R352" s="188"/>
      <c r="S352" s="188"/>
      <c r="T352" s="189"/>
      <c r="AT352" s="183" t="s">
        <v>151</v>
      </c>
      <c r="AU352" s="183" t="s">
        <v>84</v>
      </c>
      <c r="AV352" s="15" t="s">
        <v>147</v>
      </c>
      <c r="AW352" s="15" t="s">
        <v>32</v>
      </c>
      <c r="AX352" s="15" t="s">
        <v>82</v>
      </c>
      <c r="AY352" s="183" t="s">
        <v>139</v>
      </c>
    </row>
    <row r="353" spans="1:65" s="2" customFormat="1" ht="24">
      <c r="A353" s="32"/>
      <c r="B353" s="148"/>
      <c r="C353" s="149" t="s">
        <v>491</v>
      </c>
      <c r="D353" s="149" t="s">
        <v>142</v>
      </c>
      <c r="E353" s="150" t="s">
        <v>492</v>
      </c>
      <c r="F353" s="151" t="s">
        <v>493</v>
      </c>
      <c r="G353" s="152" t="s">
        <v>155</v>
      </c>
      <c r="H353" s="153">
        <v>28.806999999999999</v>
      </c>
      <c r="I353" s="154"/>
      <c r="J353" s="155">
        <f>ROUND(I353*H353,2)</f>
        <v>0</v>
      </c>
      <c r="K353" s="151" t="s">
        <v>146</v>
      </c>
      <c r="L353" s="33"/>
      <c r="M353" s="156" t="s">
        <v>1</v>
      </c>
      <c r="N353" s="157" t="s">
        <v>40</v>
      </c>
      <c r="O353" s="58"/>
      <c r="P353" s="158">
        <f>O353*H353</f>
        <v>0</v>
      </c>
      <c r="Q353" s="158">
        <v>6.3499999999999997E-3</v>
      </c>
      <c r="R353" s="158">
        <f>Q353*H353</f>
        <v>0.18292444999999999</v>
      </c>
      <c r="S353" s="158">
        <v>0</v>
      </c>
      <c r="T353" s="15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60" t="s">
        <v>241</v>
      </c>
      <c r="AT353" s="160" t="s">
        <v>142</v>
      </c>
      <c r="AU353" s="160" t="s">
        <v>84</v>
      </c>
      <c r="AY353" s="17" t="s">
        <v>139</v>
      </c>
      <c r="BE353" s="161">
        <f>IF(N353="základní",J353,0)</f>
        <v>0</v>
      </c>
      <c r="BF353" s="161">
        <f>IF(N353="snížená",J353,0)</f>
        <v>0</v>
      </c>
      <c r="BG353" s="161">
        <f>IF(N353="zákl. přenesená",J353,0)</f>
        <v>0</v>
      </c>
      <c r="BH353" s="161">
        <f>IF(N353="sníž. přenesená",J353,0)</f>
        <v>0</v>
      </c>
      <c r="BI353" s="161">
        <f>IF(N353="nulová",J353,0)</f>
        <v>0</v>
      </c>
      <c r="BJ353" s="17" t="s">
        <v>82</v>
      </c>
      <c r="BK353" s="161">
        <f>ROUND(I353*H353,2)</f>
        <v>0</v>
      </c>
      <c r="BL353" s="17" t="s">
        <v>241</v>
      </c>
      <c r="BM353" s="160" t="s">
        <v>494</v>
      </c>
    </row>
    <row r="354" spans="1:65" s="2" customFormat="1" ht="19.5">
      <c r="A354" s="32"/>
      <c r="B354" s="33"/>
      <c r="C354" s="32"/>
      <c r="D354" s="162" t="s">
        <v>149</v>
      </c>
      <c r="E354" s="32"/>
      <c r="F354" s="163" t="s">
        <v>495</v>
      </c>
      <c r="G354" s="32"/>
      <c r="H354" s="32"/>
      <c r="I354" s="164"/>
      <c r="J354" s="32"/>
      <c r="K354" s="32"/>
      <c r="L354" s="33"/>
      <c r="M354" s="165"/>
      <c r="N354" s="166"/>
      <c r="O354" s="58"/>
      <c r="P354" s="58"/>
      <c r="Q354" s="58"/>
      <c r="R354" s="58"/>
      <c r="S354" s="58"/>
      <c r="T354" s="59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T354" s="17" t="s">
        <v>149</v>
      </c>
      <c r="AU354" s="17" t="s">
        <v>84</v>
      </c>
    </row>
    <row r="355" spans="1:65" s="2" customFormat="1" ht="24">
      <c r="A355" s="32"/>
      <c r="B355" s="148"/>
      <c r="C355" s="190" t="s">
        <v>496</v>
      </c>
      <c r="D355" s="190" t="s">
        <v>228</v>
      </c>
      <c r="E355" s="191" t="s">
        <v>497</v>
      </c>
      <c r="F355" s="192" t="s">
        <v>498</v>
      </c>
      <c r="G355" s="193" t="s">
        <v>155</v>
      </c>
      <c r="H355" s="194">
        <v>26.077999999999999</v>
      </c>
      <c r="I355" s="212">
        <v>750</v>
      </c>
      <c r="J355" s="196">
        <f>ROUND(I355*H355,2)</f>
        <v>19558.5</v>
      </c>
      <c r="K355" s="192" t="s">
        <v>146</v>
      </c>
      <c r="L355" s="197"/>
      <c r="M355" s="198" t="s">
        <v>1</v>
      </c>
      <c r="N355" s="199" t="s">
        <v>40</v>
      </c>
      <c r="O355" s="58"/>
      <c r="P355" s="158">
        <f>O355*H355</f>
        <v>0</v>
      </c>
      <c r="Q355" s="158">
        <v>1.8699999999999999E-3</v>
      </c>
      <c r="R355" s="158">
        <f>Q355*H355</f>
        <v>4.8765859999999994E-2</v>
      </c>
      <c r="S355" s="158">
        <v>0</v>
      </c>
      <c r="T355" s="159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60" t="s">
        <v>333</v>
      </c>
      <c r="AT355" s="160" t="s">
        <v>228</v>
      </c>
      <c r="AU355" s="160" t="s">
        <v>84</v>
      </c>
      <c r="AY355" s="17" t="s">
        <v>139</v>
      </c>
      <c r="BE355" s="161">
        <f>IF(N355="základní",J355,0)</f>
        <v>19558.5</v>
      </c>
      <c r="BF355" s="161">
        <f>IF(N355="snížená",J355,0)</f>
        <v>0</v>
      </c>
      <c r="BG355" s="161">
        <f>IF(N355="zákl. přenesená",J355,0)</f>
        <v>0</v>
      </c>
      <c r="BH355" s="161">
        <f>IF(N355="sníž. přenesená",J355,0)</f>
        <v>0</v>
      </c>
      <c r="BI355" s="161">
        <f>IF(N355="nulová",J355,0)</f>
        <v>0</v>
      </c>
      <c r="BJ355" s="17" t="s">
        <v>82</v>
      </c>
      <c r="BK355" s="161">
        <f>ROUND(I355*H355,2)</f>
        <v>19558.5</v>
      </c>
      <c r="BL355" s="17" t="s">
        <v>241</v>
      </c>
      <c r="BM355" s="160" t="s">
        <v>499</v>
      </c>
    </row>
    <row r="356" spans="1:65" s="2" customFormat="1" ht="19.5">
      <c r="A356" s="32"/>
      <c r="B356" s="33"/>
      <c r="C356" s="32"/>
      <c r="D356" s="162" t="s">
        <v>149</v>
      </c>
      <c r="E356" s="32"/>
      <c r="F356" s="163" t="s">
        <v>960</v>
      </c>
      <c r="G356" s="32"/>
      <c r="H356" s="32"/>
      <c r="I356" s="164"/>
      <c r="J356" s="32"/>
      <c r="K356" s="32"/>
      <c r="L356" s="33"/>
      <c r="M356" s="165"/>
      <c r="N356" s="166"/>
      <c r="O356" s="58"/>
      <c r="P356" s="58"/>
      <c r="Q356" s="58"/>
      <c r="R356" s="58"/>
      <c r="S356" s="58"/>
      <c r="T356" s="59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7" t="s">
        <v>149</v>
      </c>
      <c r="AU356" s="17" t="s">
        <v>84</v>
      </c>
    </row>
    <row r="357" spans="1:65" s="13" customFormat="1">
      <c r="B357" s="167"/>
      <c r="D357" s="162" t="s">
        <v>151</v>
      </c>
      <c r="E357" s="168" t="s">
        <v>1</v>
      </c>
      <c r="F357" s="169" t="s">
        <v>500</v>
      </c>
      <c r="H357" s="170">
        <v>28.806999999999999</v>
      </c>
      <c r="I357" s="171"/>
      <c r="L357" s="167"/>
      <c r="M357" s="172"/>
      <c r="N357" s="173"/>
      <c r="O357" s="173"/>
      <c r="P357" s="173"/>
      <c r="Q357" s="173"/>
      <c r="R357" s="173"/>
      <c r="S357" s="173"/>
      <c r="T357" s="174"/>
      <c r="AT357" s="168" t="s">
        <v>151</v>
      </c>
      <c r="AU357" s="168" t="s">
        <v>84</v>
      </c>
      <c r="AV357" s="13" t="s">
        <v>84</v>
      </c>
      <c r="AW357" s="13" t="s">
        <v>32</v>
      </c>
      <c r="AX357" s="13" t="s">
        <v>75</v>
      </c>
      <c r="AY357" s="168" t="s">
        <v>139</v>
      </c>
    </row>
    <row r="358" spans="1:65" s="13" customFormat="1">
      <c r="B358" s="167"/>
      <c r="D358" s="162" t="s">
        <v>151</v>
      </c>
      <c r="E358" s="168" t="s">
        <v>1</v>
      </c>
      <c r="F358" s="169" t="s">
        <v>501</v>
      </c>
      <c r="H358" s="170">
        <v>-5.0999999999999996</v>
      </c>
      <c r="I358" s="171"/>
      <c r="L358" s="167"/>
      <c r="M358" s="172"/>
      <c r="N358" s="173"/>
      <c r="O358" s="173"/>
      <c r="P358" s="173"/>
      <c r="Q358" s="173"/>
      <c r="R358" s="173"/>
      <c r="S358" s="173"/>
      <c r="T358" s="174"/>
      <c r="AT358" s="168" t="s">
        <v>151</v>
      </c>
      <c r="AU358" s="168" t="s">
        <v>84</v>
      </c>
      <c r="AV358" s="13" t="s">
        <v>84</v>
      </c>
      <c r="AW358" s="13" t="s">
        <v>32</v>
      </c>
      <c r="AX358" s="13" t="s">
        <v>75</v>
      </c>
      <c r="AY358" s="168" t="s">
        <v>139</v>
      </c>
    </row>
    <row r="359" spans="1:65" s="15" customFormat="1">
      <c r="B359" s="182"/>
      <c r="D359" s="162" t="s">
        <v>151</v>
      </c>
      <c r="E359" s="183" t="s">
        <v>1</v>
      </c>
      <c r="F359" s="184" t="s">
        <v>195</v>
      </c>
      <c r="H359" s="185">
        <v>23.707000000000001</v>
      </c>
      <c r="I359" s="186"/>
      <c r="L359" s="182"/>
      <c r="M359" s="187"/>
      <c r="N359" s="188"/>
      <c r="O359" s="188"/>
      <c r="P359" s="188"/>
      <c r="Q359" s="188"/>
      <c r="R359" s="188"/>
      <c r="S359" s="188"/>
      <c r="T359" s="189"/>
      <c r="AT359" s="183" t="s">
        <v>151</v>
      </c>
      <c r="AU359" s="183" t="s">
        <v>84</v>
      </c>
      <c r="AV359" s="15" t="s">
        <v>147</v>
      </c>
      <c r="AW359" s="15" t="s">
        <v>32</v>
      </c>
      <c r="AX359" s="15" t="s">
        <v>82</v>
      </c>
      <c r="AY359" s="183" t="s">
        <v>139</v>
      </c>
    </row>
    <row r="360" spans="1:65" s="13" customFormat="1">
      <c r="B360" s="167"/>
      <c r="D360" s="162" t="s">
        <v>151</v>
      </c>
      <c r="F360" s="169" t="s">
        <v>502</v>
      </c>
      <c r="H360" s="170">
        <v>26.077999999999999</v>
      </c>
      <c r="I360" s="171"/>
      <c r="L360" s="167"/>
      <c r="M360" s="172"/>
      <c r="N360" s="173"/>
      <c r="O360" s="173"/>
      <c r="P360" s="173"/>
      <c r="Q360" s="173"/>
      <c r="R360" s="173"/>
      <c r="S360" s="173"/>
      <c r="T360" s="174"/>
      <c r="AT360" s="168" t="s">
        <v>151</v>
      </c>
      <c r="AU360" s="168" t="s">
        <v>84</v>
      </c>
      <c r="AV360" s="13" t="s">
        <v>84</v>
      </c>
      <c r="AW360" s="13" t="s">
        <v>3</v>
      </c>
      <c r="AX360" s="13" t="s">
        <v>82</v>
      </c>
      <c r="AY360" s="168" t="s">
        <v>139</v>
      </c>
    </row>
    <row r="361" spans="1:65" s="2" customFormat="1" ht="24">
      <c r="A361" s="32"/>
      <c r="B361" s="148"/>
      <c r="C361" s="190" t="s">
        <v>503</v>
      </c>
      <c r="D361" s="190" t="s">
        <v>228</v>
      </c>
      <c r="E361" s="191" t="s">
        <v>504</v>
      </c>
      <c r="F361" s="192" t="s">
        <v>505</v>
      </c>
      <c r="G361" s="193" t="s">
        <v>155</v>
      </c>
      <c r="H361" s="194">
        <v>5.61</v>
      </c>
      <c r="I361" s="212">
        <v>800</v>
      </c>
      <c r="J361" s="196">
        <f>ROUND(I361*H361,2)</f>
        <v>4488</v>
      </c>
      <c r="K361" s="192" t="s">
        <v>1</v>
      </c>
      <c r="L361" s="197"/>
      <c r="M361" s="198" t="s">
        <v>1</v>
      </c>
      <c r="N361" s="199" t="s">
        <v>40</v>
      </c>
      <c r="O361" s="58"/>
      <c r="P361" s="158">
        <f>O361*H361</f>
        <v>0</v>
      </c>
      <c r="Q361" s="158">
        <v>1.8699999999999999E-3</v>
      </c>
      <c r="R361" s="158">
        <f>Q361*H361</f>
        <v>1.04907E-2</v>
      </c>
      <c r="S361" s="158">
        <v>0</v>
      </c>
      <c r="T361" s="159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60" t="s">
        <v>333</v>
      </c>
      <c r="AT361" s="160" t="s">
        <v>228</v>
      </c>
      <c r="AU361" s="160" t="s">
        <v>84</v>
      </c>
      <c r="AY361" s="17" t="s">
        <v>139</v>
      </c>
      <c r="BE361" s="161">
        <f>IF(N361="základní",J361,0)</f>
        <v>4488</v>
      </c>
      <c r="BF361" s="161">
        <f>IF(N361="snížená",J361,0)</f>
        <v>0</v>
      </c>
      <c r="BG361" s="161">
        <f>IF(N361="zákl. přenesená",J361,0)</f>
        <v>0</v>
      </c>
      <c r="BH361" s="161">
        <f>IF(N361="sníž. přenesená",J361,0)</f>
        <v>0</v>
      </c>
      <c r="BI361" s="161">
        <f>IF(N361="nulová",J361,0)</f>
        <v>0</v>
      </c>
      <c r="BJ361" s="17" t="s">
        <v>82</v>
      </c>
      <c r="BK361" s="161">
        <f>ROUND(I361*H361,2)</f>
        <v>4488</v>
      </c>
      <c r="BL361" s="17" t="s">
        <v>241</v>
      </c>
      <c r="BM361" s="160" t="s">
        <v>506</v>
      </c>
    </row>
    <row r="362" spans="1:65" s="2" customFormat="1" ht="19.5">
      <c r="A362" s="32"/>
      <c r="B362" s="33"/>
      <c r="C362" s="32"/>
      <c r="D362" s="162" t="s">
        <v>149</v>
      </c>
      <c r="E362" s="32"/>
      <c r="F362" s="163" t="s">
        <v>960</v>
      </c>
      <c r="G362" s="32"/>
      <c r="H362" s="32"/>
      <c r="I362" s="164"/>
      <c r="J362" s="32"/>
      <c r="K362" s="32"/>
      <c r="L362" s="33"/>
      <c r="M362" s="165"/>
      <c r="N362" s="166"/>
      <c r="O362" s="58"/>
      <c r="P362" s="58"/>
      <c r="Q362" s="58"/>
      <c r="R362" s="58"/>
      <c r="S362" s="58"/>
      <c r="T362" s="59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T362" s="17" t="s">
        <v>149</v>
      </c>
      <c r="AU362" s="17" t="s">
        <v>84</v>
      </c>
    </row>
    <row r="363" spans="1:65" s="13" customFormat="1">
      <c r="B363" s="167"/>
      <c r="D363" s="162" t="s">
        <v>151</v>
      </c>
      <c r="E363" s="168" t="s">
        <v>1</v>
      </c>
      <c r="F363" s="169" t="s">
        <v>507</v>
      </c>
      <c r="H363" s="170">
        <v>5.0999999999999996</v>
      </c>
      <c r="I363" s="171"/>
      <c r="L363" s="167"/>
      <c r="M363" s="172"/>
      <c r="N363" s="173"/>
      <c r="O363" s="173"/>
      <c r="P363" s="173"/>
      <c r="Q363" s="173"/>
      <c r="R363" s="173"/>
      <c r="S363" s="173"/>
      <c r="T363" s="174"/>
      <c r="AT363" s="168" t="s">
        <v>151</v>
      </c>
      <c r="AU363" s="168" t="s">
        <v>84</v>
      </c>
      <c r="AV363" s="13" t="s">
        <v>84</v>
      </c>
      <c r="AW363" s="13" t="s">
        <v>32</v>
      </c>
      <c r="AX363" s="13" t="s">
        <v>82</v>
      </c>
      <c r="AY363" s="168" t="s">
        <v>139</v>
      </c>
    </row>
    <row r="364" spans="1:65" s="13" customFormat="1">
      <c r="B364" s="167"/>
      <c r="D364" s="162" t="s">
        <v>151</v>
      </c>
      <c r="F364" s="169" t="s">
        <v>508</v>
      </c>
      <c r="H364" s="170">
        <v>5.61</v>
      </c>
      <c r="I364" s="171"/>
      <c r="L364" s="167"/>
      <c r="M364" s="172"/>
      <c r="N364" s="173"/>
      <c r="O364" s="173"/>
      <c r="P364" s="173"/>
      <c r="Q364" s="173"/>
      <c r="R364" s="173"/>
      <c r="S364" s="173"/>
      <c r="T364" s="174"/>
      <c r="AT364" s="168" t="s">
        <v>151</v>
      </c>
      <c r="AU364" s="168" t="s">
        <v>84</v>
      </c>
      <c r="AV364" s="13" t="s">
        <v>84</v>
      </c>
      <c r="AW364" s="13" t="s">
        <v>3</v>
      </c>
      <c r="AX364" s="13" t="s">
        <v>82</v>
      </c>
      <c r="AY364" s="168" t="s">
        <v>139</v>
      </c>
    </row>
    <row r="365" spans="1:65" s="2" customFormat="1" ht="24">
      <c r="A365" s="32"/>
      <c r="B365" s="148"/>
      <c r="C365" s="149" t="s">
        <v>509</v>
      </c>
      <c r="D365" s="149" t="s">
        <v>142</v>
      </c>
      <c r="E365" s="150" t="s">
        <v>510</v>
      </c>
      <c r="F365" s="151" t="s">
        <v>511</v>
      </c>
      <c r="G365" s="152" t="s">
        <v>155</v>
      </c>
      <c r="H365" s="153">
        <v>28.806999999999999</v>
      </c>
      <c r="I365" s="154"/>
      <c r="J365" s="155">
        <f>ROUND(I365*H365,2)</f>
        <v>0</v>
      </c>
      <c r="K365" s="151" t="s">
        <v>146</v>
      </c>
      <c r="L365" s="33"/>
      <c r="M365" s="156" t="s">
        <v>1</v>
      </c>
      <c r="N365" s="157" t="s">
        <v>40</v>
      </c>
      <c r="O365" s="58"/>
      <c r="P365" s="158">
        <f>O365*H365</f>
        <v>0</v>
      </c>
      <c r="Q365" s="158">
        <v>0</v>
      </c>
      <c r="R365" s="158">
        <f>Q365*H365</f>
        <v>0</v>
      </c>
      <c r="S365" s="158">
        <v>0</v>
      </c>
      <c r="T365" s="15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60" t="s">
        <v>241</v>
      </c>
      <c r="AT365" s="160" t="s">
        <v>142</v>
      </c>
      <c r="AU365" s="160" t="s">
        <v>84</v>
      </c>
      <c r="AY365" s="17" t="s">
        <v>139</v>
      </c>
      <c r="BE365" s="161">
        <f>IF(N365="základní",J365,0)</f>
        <v>0</v>
      </c>
      <c r="BF365" s="161">
        <f>IF(N365="snížená",J365,0)</f>
        <v>0</v>
      </c>
      <c r="BG365" s="161">
        <f>IF(N365="zákl. přenesená",J365,0)</f>
        <v>0</v>
      </c>
      <c r="BH365" s="161">
        <f>IF(N365="sníž. přenesená",J365,0)</f>
        <v>0</v>
      </c>
      <c r="BI365" s="161">
        <f>IF(N365="nulová",J365,0)</f>
        <v>0</v>
      </c>
      <c r="BJ365" s="17" t="s">
        <v>82</v>
      </c>
      <c r="BK365" s="161">
        <f>ROUND(I365*H365,2)</f>
        <v>0</v>
      </c>
      <c r="BL365" s="17" t="s">
        <v>241</v>
      </c>
      <c r="BM365" s="160" t="s">
        <v>512</v>
      </c>
    </row>
    <row r="366" spans="1:65" s="2" customFormat="1" ht="19.5">
      <c r="A366" s="32"/>
      <c r="B366" s="33"/>
      <c r="C366" s="32"/>
      <c r="D366" s="162" t="s">
        <v>149</v>
      </c>
      <c r="E366" s="32"/>
      <c r="F366" s="163" t="s">
        <v>513</v>
      </c>
      <c r="G366" s="32"/>
      <c r="H366" s="32"/>
      <c r="I366" s="164"/>
      <c r="J366" s="32"/>
      <c r="K366" s="32"/>
      <c r="L366" s="33"/>
      <c r="M366" s="165"/>
      <c r="N366" s="166"/>
      <c r="O366" s="58"/>
      <c r="P366" s="58"/>
      <c r="Q366" s="58"/>
      <c r="R366" s="58"/>
      <c r="S366" s="58"/>
      <c r="T366" s="59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T366" s="17" t="s">
        <v>149</v>
      </c>
      <c r="AU366" s="17" t="s">
        <v>84</v>
      </c>
    </row>
    <row r="367" spans="1:65" s="2" customFormat="1" ht="36">
      <c r="A367" s="32"/>
      <c r="B367" s="148"/>
      <c r="C367" s="149" t="s">
        <v>514</v>
      </c>
      <c r="D367" s="149" t="s">
        <v>142</v>
      </c>
      <c r="E367" s="150" t="s">
        <v>515</v>
      </c>
      <c r="F367" s="151" t="s">
        <v>516</v>
      </c>
      <c r="G367" s="152" t="s">
        <v>155</v>
      </c>
      <c r="H367" s="153">
        <v>28.806999999999999</v>
      </c>
      <c r="I367" s="154"/>
      <c r="J367" s="155">
        <f>ROUND(I367*H367,2)</f>
        <v>0</v>
      </c>
      <c r="K367" s="151" t="s">
        <v>146</v>
      </c>
      <c r="L367" s="33"/>
      <c r="M367" s="156" t="s">
        <v>1</v>
      </c>
      <c r="N367" s="157" t="s">
        <v>40</v>
      </c>
      <c r="O367" s="58"/>
      <c r="P367" s="158">
        <f>O367*H367</f>
        <v>0</v>
      </c>
      <c r="Q367" s="158">
        <v>0</v>
      </c>
      <c r="R367" s="158">
        <f>Q367*H367</f>
        <v>0</v>
      </c>
      <c r="S367" s="158">
        <v>0</v>
      </c>
      <c r="T367" s="15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60" t="s">
        <v>241</v>
      </c>
      <c r="AT367" s="160" t="s">
        <v>142</v>
      </c>
      <c r="AU367" s="160" t="s">
        <v>84</v>
      </c>
      <c r="AY367" s="17" t="s">
        <v>139</v>
      </c>
      <c r="BE367" s="161">
        <f>IF(N367="základní",J367,0)</f>
        <v>0</v>
      </c>
      <c r="BF367" s="161">
        <f>IF(N367="snížená",J367,0)</f>
        <v>0</v>
      </c>
      <c r="BG367" s="161">
        <f>IF(N367="zákl. přenesená",J367,0)</f>
        <v>0</v>
      </c>
      <c r="BH367" s="161">
        <f>IF(N367="sníž. přenesená",J367,0)</f>
        <v>0</v>
      </c>
      <c r="BI367" s="161">
        <f>IF(N367="nulová",J367,0)</f>
        <v>0</v>
      </c>
      <c r="BJ367" s="17" t="s">
        <v>82</v>
      </c>
      <c r="BK367" s="161">
        <f>ROUND(I367*H367,2)</f>
        <v>0</v>
      </c>
      <c r="BL367" s="17" t="s">
        <v>241</v>
      </c>
      <c r="BM367" s="160" t="s">
        <v>517</v>
      </c>
    </row>
    <row r="368" spans="1:65" s="2" customFormat="1" ht="19.5">
      <c r="A368" s="32"/>
      <c r="B368" s="33"/>
      <c r="C368" s="32"/>
      <c r="D368" s="162" t="s">
        <v>149</v>
      </c>
      <c r="E368" s="32"/>
      <c r="F368" s="163" t="s">
        <v>518</v>
      </c>
      <c r="G368" s="32"/>
      <c r="H368" s="32"/>
      <c r="I368" s="164"/>
      <c r="J368" s="32"/>
      <c r="K368" s="32"/>
      <c r="L368" s="33"/>
      <c r="M368" s="165"/>
      <c r="N368" s="166"/>
      <c r="O368" s="58"/>
      <c r="P368" s="58"/>
      <c r="Q368" s="58"/>
      <c r="R368" s="58"/>
      <c r="S368" s="58"/>
      <c r="T368" s="59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7" t="s">
        <v>149</v>
      </c>
      <c r="AU368" s="17" t="s">
        <v>84</v>
      </c>
    </row>
    <row r="369" spans="1:65" s="2" customFormat="1" ht="24">
      <c r="A369" s="32"/>
      <c r="B369" s="148"/>
      <c r="C369" s="149" t="s">
        <v>519</v>
      </c>
      <c r="D369" s="149" t="s">
        <v>142</v>
      </c>
      <c r="E369" s="150" t="s">
        <v>520</v>
      </c>
      <c r="F369" s="151" t="s">
        <v>521</v>
      </c>
      <c r="G369" s="152" t="s">
        <v>155</v>
      </c>
      <c r="H369" s="153">
        <v>28.806999999999999</v>
      </c>
      <c r="I369" s="154"/>
      <c r="J369" s="155">
        <f>ROUND(I369*H369,2)</f>
        <v>0</v>
      </c>
      <c r="K369" s="151" t="s">
        <v>146</v>
      </c>
      <c r="L369" s="33"/>
      <c r="M369" s="156" t="s">
        <v>1</v>
      </c>
      <c r="N369" s="157" t="s">
        <v>40</v>
      </c>
      <c r="O369" s="58"/>
      <c r="P369" s="158">
        <f>O369*H369</f>
        <v>0</v>
      </c>
      <c r="Q369" s="158">
        <v>1.5E-3</v>
      </c>
      <c r="R369" s="158">
        <f>Q369*H369</f>
        <v>4.3210499999999999E-2</v>
      </c>
      <c r="S369" s="158">
        <v>0</v>
      </c>
      <c r="T369" s="15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60" t="s">
        <v>241</v>
      </c>
      <c r="AT369" s="160" t="s">
        <v>142</v>
      </c>
      <c r="AU369" s="160" t="s">
        <v>84</v>
      </c>
      <c r="AY369" s="17" t="s">
        <v>139</v>
      </c>
      <c r="BE369" s="161">
        <f>IF(N369="základní",J369,0)</f>
        <v>0</v>
      </c>
      <c r="BF369" s="161">
        <f>IF(N369="snížená",J369,0)</f>
        <v>0</v>
      </c>
      <c r="BG369" s="161">
        <f>IF(N369="zákl. přenesená",J369,0)</f>
        <v>0</v>
      </c>
      <c r="BH369" s="161">
        <f>IF(N369="sníž. přenesená",J369,0)</f>
        <v>0</v>
      </c>
      <c r="BI369" s="161">
        <f>IF(N369="nulová",J369,0)</f>
        <v>0</v>
      </c>
      <c r="BJ369" s="17" t="s">
        <v>82</v>
      </c>
      <c r="BK369" s="161">
        <f>ROUND(I369*H369,2)</f>
        <v>0</v>
      </c>
      <c r="BL369" s="17" t="s">
        <v>241</v>
      </c>
      <c r="BM369" s="160" t="s">
        <v>522</v>
      </c>
    </row>
    <row r="370" spans="1:65" s="2" customFormat="1">
      <c r="A370" s="32"/>
      <c r="B370" s="33"/>
      <c r="C370" s="32"/>
      <c r="D370" s="162" t="s">
        <v>149</v>
      </c>
      <c r="E370" s="32"/>
      <c r="F370" s="163" t="s">
        <v>523</v>
      </c>
      <c r="G370" s="32"/>
      <c r="H370" s="32"/>
      <c r="I370" s="164"/>
      <c r="J370" s="32"/>
      <c r="K370" s="32"/>
      <c r="L370" s="33"/>
      <c r="M370" s="165"/>
      <c r="N370" s="166"/>
      <c r="O370" s="58"/>
      <c r="P370" s="58"/>
      <c r="Q370" s="58"/>
      <c r="R370" s="58"/>
      <c r="S370" s="58"/>
      <c r="T370" s="59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T370" s="17" t="s">
        <v>149</v>
      </c>
      <c r="AU370" s="17" t="s">
        <v>84</v>
      </c>
    </row>
    <row r="371" spans="1:65" s="2" customFormat="1" ht="24">
      <c r="A371" s="32"/>
      <c r="B371" s="148"/>
      <c r="C371" s="149" t="s">
        <v>524</v>
      </c>
      <c r="D371" s="149" t="s">
        <v>142</v>
      </c>
      <c r="E371" s="150" t="s">
        <v>525</v>
      </c>
      <c r="F371" s="151" t="s">
        <v>526</v>
      </c>
      <c r="G371" s="152" t="s">
        <v>318</v>
      </c>
      <c r="H371" s="153">
        <v>0.72599999999999998</v>
      </c>
      <c r="I371" s="154"/>
      <c r="J371" s="155">
        <f>ROUND(I371*H371,2)</f>
        <v>0</v>
      </c>
      <c r="K371" s="151" t="s">
        <v>146</v>
      </c>
      <c r="L371" s="33"/>
      <c r="M371" s="156" t="s">
        <v>1</v>
      </c>
      <c r="N371" s="157" t="s">
        <v>40</v>
      </c>
      <c r="O371" s="58"/>
      <c r="P371" s="158">
        <f>O371*H371</f>
        <v>0</v>
      </c>
      <c r="Q371" s="158">
        <v>0</v>
      </c>
      <c r="R371" s="158">
        <f>Q371*H371</f>
        <v>0</v>
      </c>
      <c r="S371" s="158">
        <v>0</v>
      </c>
      <c r="T371" s="15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60" t="s">
        <v>241</v>
      </c>
      <c r="AT371" s="160" t="s">
        <v>142</v>
      </c>
      <c r="AU371" s="160" t="s">
        <v>84</v>
      </c>
      <c r="AY371" s="17" t="s">
        <v>139</v>
      </c>
      <c r="BE371" s="161">
        <f>IF(N371="základní",J371,0)</f>
        <v>0</v>
      </c>
      <c r="BF371" s="161">
        <f>IF(N371="snížená",J371,0)</f>
        <v>0</v>
      </c>
      <c r="BG371" s="161">
        <f>IF(N371="zákl. přenesená",J371,0)</f>
        <v>0</v>
      </c>
      <c r="BH371" s="161">
        <f>IF(N371="sníž. přenesená",J371,0)</f>
        <v>0</v>
      </c>
      <c r="BI371" s="161">
        <f>IF(N371="nulová",J371,0)</f>
        <v>0</v>
      </c>
      <c r="BJ371" s="17" t="s">
        <v>82</v>
      </c>
      <c r="BK371" s="161">
        <f>ROUND(I371*H371,2)</f>
        <v>0</v>
      </c>
      <c r="BL371" s="17" t="s">
        <v>241</v>
      </c>
      <c r="BM371" s="160" t="s">
        <v>527</v>
      </c>
    </row>
    <row r="372" spans="1:65" s="2" customFormat="1" ht="29.25">
      <c r="A372" s="32"/>
      <c r="B372" s="33"/>
      <c r="C372" s="32"/>
      <c r="D372" s="162" t="s">
        <v>149</v>
      </c>
      <c r="E372" s="32"/>
      <c r="F372" s="163" t="s">
        <v>528</v>
      </c>
      <c r="G372" s="32"/>
      <c r="H372" s="32"/>
      <c r="I372" s="164"/>
      <c r="J372" s="32"/>
      <c r="K372" s="32"/>
      <c r="L372" s="33"/>
      <c r="M372" s="165"/>
      <c r="N372" s="166"/>
      <c r="O372" s="58"/>
      <c r="P372" s="58"/>
      <c r="Q372" s="58"/>
      <c r="R372" s="58"/>
      <c r="S372" s="58"/>
      <c r="T372" s="59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T372" s="17" t="s">
        <v>149</v>
      </c>
      <c r="AU372" s="17" t="s">
        <v>84</v>
      </c>
    </row>
    <row r="373" spans="1:65" s="12" customFormat="1" ht="22.9" customHeight="1">
      <c r="B373" s="135"/>
      <c r="D373" s="136" t="s">
        <v>74</v>
      </c>
      <c r="E373" s="146" t="s">
        <v>529</v>
      </c>
      <c r="F373" s="146" t="s">
        <v>530</v>
      </c>
      <c r="I373" s="138"/>
      <c r="J373" s="147">
        <f>BK373</f>
        <v>84042</v>
      </c>
      <c r="L373" s="135"/>
      <c r="M373" s="140"/>
      <c r="N373" s="141"/>
      <c r="O373" s="141"/>
      <c r="P373" s="142">
        <f>SUM(P374:P420)</f>
        <v>0</v>
      </c>
      <c r="Q373" s="141"/>
      <c r="R373" s="142">
        <f>SUM(R374:R420)</f>
        <v>3.1624694</v>
      </c>
      <c r="S373" s="141"/>
      <c r="T373" s="143">
        <f>SUM(T374:T420)</f>
        <v>8.0874895000000002</v>
      </c>
      <c r="AR373" s="136" t="s">
        <v>84</v>
      </c>
      <c r="AT373" s="144" t="s">
        <v>74</v>
      </c>
      <c r="AU373" s="144" t="s">
        <v>82</v>
      </c>
      <c r="AY373" s="136" t="s">
        <v>139</v>
      </c>
      <c r="BK373" s="145">
        <f>SUM(BK374:BK420)</f>
        <v>84042</v>
      </c>
    </row>
    <row r="374" spans="1:65" s="2" customFormat="1" ht="16.5" customHeight="1">
      <c r="A374" s="32"/>
      <c r="B374" s="148"/>
      <c r="C374" s="149" t="s">
        <v>531</v>
      </c>
      <c r="D374" s="149" t="s">
        <v>142</v>
      </c>
      <c r="E374" s="150" t="s">
        <v>532</v>
      </c>
      <c r="F374" s="151" t="s">
        <v>533</v>
      </c>
      <c r="G374" s="152" t="s">
        <v>155</v>
      </c>
      <c r="H374" s="153">
        <v>109.145</v>
      </c>
      <c r="I374" s="154"/>
      <c r="J374" s="155">
        <f>ROUND(I374*H374,2)</f>
        <v>0</v>
      </c>
      <c r="K374" s="151" t="s">
        <v>146</v>
      </c>
      <c r="L374" s="33"/>
      <c r="M374" s="156" t="s">
        <v>1</v>
      </c>
      <c r="N374" s="157" t="s">
        <v>40</v>
      </c>
      <c r="O374" s="58"/>
      <c r="P374" s="158">
        <f>O374*H374</f>
        <v>0</v>
      </c>
      <c r="Q374" s="158">
        <v>2.9999999999999997E-4</v>
      </c>
      <c r="R374" s="158">
        <f>Q374*H374</f>
        <v>3.2743499999999995E-2</v>
      </c>
      <c r="S374" s="158">
        <v>0</v>
      </c>
      <c r="T374" s="15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60" t="s">
        <v>241</v>
      </c>
      <c r="AT374" s="160" t="s">
        <v>142</v>
      </c>
      <c r="AU374" s="160" t="s">
        <v>84</v>
      </c>
      <c r="AY374" s="17" t="s">
        <v>139</v>
      </c>
      <c r="BE374" s="161">
        <f>IF(N374="základní",J374,0)</f>
        <v>0</v>
      </c>
      <c r="BF374" s="161">
        <f>IF(N374="snížená",J374,0)</f>
        <v>0</v>
      </c>
      <c r="BG374" s="161">
        <f>IF(N374="zákl. přenesená",J374,0)</f>
        <v>0</v>
      </c>
      <c r="BH374" s="161">
        <f>IF(N374="sníž. přenesená",J374,0)</f>
        <v>0</v>
      </c>
      <c r="BI374" s="161">
        <f>IF(N374="nulová",J374,0)</f>
        <v>0</v>
      </c>
      <c r="BJ374" s="17" t="s">
        <v>82</v>
      </c>
      <c r="BK374" s="161">
        <f>ROUND(I374*H374,2)</f>
        <v>0</v>
      </c>
      <c r="BL374" s="17" t="s">
        <v>241</v>
      </c>
      <c r="BM374" s="160" t="s">
        <v>534</v>
      </c>
    </row>
    <row r="375" spans="1:65" s="2" customFormat="1" ht="19.5">
      <c r="A375" s="32"/>
      <c r="B375" s="33"/>
      <c r="C375" s="32"/>
      <c r="D375" s="162" t="s">
        <v>149</v>
      </c>
      <c r="E375" s="32"/>
      <c r="F375" s="163" t="s">
        <v>535</v>
      </c>
      <c r="G375" s="32"/>
      <c r="H375" s="32"/>
      <c r="I375" s="164"/>
      <c r="J375" s="32"/>
      <c r="K375" s="32"/>
      <c r="L375" s="33"/>
      <c r="M375" s="165"/>
      <c r="N375" s="166"/>
      <c r="O375" s="58"/>
      <c r="P375" s="58"/>
      <c r="Q375" s="58"/>
      <c r="R375" s="58"/>
      <c r="S375" s="58"/>
      <c r="T375" s="59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T375" s="17" t="s">
        <v>149</v>
      </c>
      <c r="AU375" s="17" t="s">
        <v>84</v>
      </c>
    </row>
    <row r="376" spans="1:65" s="2" customFormat="1" ht="24">
      <c r="A376" s="32"/>
      <c r="B376" s="148"/>
      <c r="C376" s="149" t="s">
        <v>536</v>
      </c>
      <c r="D376" s="149" t="s">
        <v>142</v>
      </c>
      <c r="E376" s="150" t="s">
        <v>537</v>
      </c>
      <c r="F376" s="151" t="s">
        <v>538</v>
      </c>
      <c r="G376" s="152" t="s">
        <v>155</v>
      </c>
      <c r="H376" s="153">
        <v>34.064999999999998</v>
      </c>
      <c r="I376" s="154"/>
      <c r="J376" s="155">
        <f>ROUND(I376*H376,2)</f>
        <v>0</v>
      </c>
      <c r="K376" s="151" t="s">
        <v>146</v>
      </c>
      <c r="L376" s="33"/>
      <c r="M376" s="156" t="s">
        <v>1</v>
      </c>
      <c r="N376" s="157" t="s">
        <v>40</v>
      </c>
      <c r="O376" s="58"/>
      <c r="P376" s="158">
        <f>O376*H376</f>
        <v>0</v>
      </c>
      <c r="Q376" s="158">
        <v>1.5E-3</v>
      </c>
      <c r="R376" s="158">
        <f>Q376*H376</f>
        <v>5.1097499999999997E-2</v>
      </c>
      <c r="S376" s="158">
        <v>0</v>
      </c>
      <c r="T376" s="15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60" t="s">
        <v>241</v>
      </c>
      <c r="AT376" s="160" t="s">
        <v>142</v>
      </c>
      <c r="AU376" s="160" t="s">
        <v>84</v>
      </c>
      <c r="AY376" s="17" t="s">
        <v>139</v>
      </c>
      <c r="BE376" s="161">
        <f>IF(N376="základní",J376,0)</f>
        <v>0</v>
      </c>
      <c r="BF376" s="161">
        <f>IF(N376="snížená",J376,0)</f>
        <v>0</v>
      </c>
      <c r="BG376" s="161">
        <f>IF(N376="zákl. přenesená",J376,0)</f>
        <v>0</v>
      </c>
      <c r="BH376" s="161">
        <f>IF(N376="sníž. přenesená",J376,0)</f>
        <v>0</v>
      </c>
      <c r="BI376" s="161">
        <f>IF(N376="nulová",J376,0)</f>
        <v>0</v>
      </c>
      <c r="BJ376" s="17" t="s">
        <v>82</v>
      </c>
      <c r="BK376" s="161">
        <f>ROUND(I376*H376,2)</f>
        <v>0</v>
      </c>
      <c r="BL376" s="17" t="s">
        <v>241</v>
      </c>
      <c r="BM376" s="160" t="s">
        <v>539</v>
      </c>
    </row>
    <row r="377" spans="1:65" s="2" customFormat="1" ht="19.5">
      <c r="A377" s="32"/>
      <c r="B377" s="33"/>
      <c r="C377" s="32"/>
      <c r="D377" s="162" t="s">
        <v>149</v>
      </c>
      <c r="E377" s="32"/>
      <c r="F377" s="163" t="s">
        <v>540</v>
      </c>
      <c r="G377" s="32"/>
      <c r="H377" s="32"/>
      <c r="I377" s="164"/>
      <c r="J377" s="32"/>
      <c r="K377" s="32"/>
      <c r="L377" s="33"/>
      <c r="M377" s="165"/>
      <c r="N377" s="166"/>
      <c r="O377" s="58"/>
      <c r="P377" s="58"/>
      <c r="Q377" s="58"/>
      <c r="R377" s="58"/>
      <c r="S377" s="58"/>
      <c r="T377" s="59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T377" s="17" t="s">
        <v>149</v>
      </c>
      <c r="AU377" s="17" t="s">
        <v>84</v>
      </c>
    </row>
    <row r="378" spans="1:65" s="14" customFormat="1">
      <c r="B378" s="175"/>
      <c r="D378" s="162" t="s">
        <v>151</v>
      </c>
      <c r="E378" s="176" t="s">
        <v>1</v>
      </c>
      <c r="F378" s="177" t="s">
        <v>308</v>
      </c>
      <c r="H378" s="176" t="s">
        <v>1</v>
      </c>
      <c r="I378" s="178"/>
      <c r="L378" s="175"/>
      <c r="M378" s="179"/>
      <c r="N378" s="180"/>
      <c r="O378" s="180"/>
      <c r="P378" s="180"/>
      <c r="Q378" s="180"/>
      <c r="R378" s="180"/>
      <c r="S378" s="180"/>
      <c r="T378" s="181"/>
      <c r="AT378" s="176" t="s">
        <v>151</v>
      </c>
      <c r="AU378" s="176" t="s">
        <v>84</v>
      </c>
      <c r="AV378" s="14" t="s">
        <v>82</v>
      </c>
      <c r="AW378" s="14" t="s">
        <v>32</v>
      </c>
      <c r="AX378" s="14" t="s">
        <v>75</v>
      </c>
      <c r="AY378" s="176" t="s">
        <v>139</v>
      </c>
    </row>
    <row r="379" spans="1:65" s="13" customFormat="1">
      <c r="B379" s="167"/>
      <c r="D379" s="162" t="s">
        <v>151</v>
      </c>
      <c r="E379" s="168" t="s">
        <v>1</v>
      </c>
      <c r="F379" s="169" t="s">
        <v>541</v>
      </c>
      <c r="H379" s="170">
        <v>13.44</v>
      </c>
      <c r="I379" s="171"/>
      <c r="L379" s="167"/>
      <c r="M379" s="172"/>
      <c r="N379" s="173"/>
      <c r="O379" s="173"/>
      <c r="P379" s="173"/>
      <c r="Q379" s="173"/>
      <c r="R379" s="173"/>
      <c r="S379" s="173"/>
      <c r="T379" s="174"/>
      <c r="AT379" s="168" t="s">
        <v>151</v>
      </c>
      <c r="AU379" s="168" t="s">
        <v>84</v>
      </c>
      <c r="AV379" s="13" t="s">
        <v>84</v>
      </c>
      <c r="AW379" s="13" t="s">
        <v>32</v>
      </c>
      <c r="AX379" s="13" t="s">
        <v>75</v>
      </c>
      <c r="AY379" s="168" t="s">
        <v>139</v>
      </c>
    </row>
    <row r="380" spans="1:65" s="13" customFormat="1">
      <c r="B380" s="167"/>
      <c r="D380" s="162" t="s">
        <v>151</v>
      </c>
      <c r="E380" s="168" t="s">
        <v>1</v>
      </c>
      <c r="F380" s="169" t="s">
        <v>542</v>
      </c>
      <c r="H380" s="170">
        <v>8.0850000000000009</v>
      </c>
      <c r="I380" s="171"/>
      <c r="L380" s="167"/>
      <c r="M380" s="172"/>
      <c r="N380" s="173"/>
      <c r="O380" s="173"/>
      <c r="P380" s="173"/>
      <c r="Q380" s="173"/>
      <c r="R380" s="173"/>
      <c r="S380" s="173"/>
      <c r="T380" s="174"/>
      <c r="AT380" s="168" t="s">
        <v>151</v>
      </c>
      <c r="AU380" s="168" t="s">
        <v>84</v>
      </c>
      <c r="AV380" s="13" t="s">
        <v>84</v>
      </c>
      <c r="AW380" s="13" t="s">
        <v>32</v>
      </c>
      <c r="AX380" s="13" t="s">
        <v>75</v>
      </c>
      <c r="AY380" s="168" t="s">
        <v>139</v>
      </c>
    </row>
    <row r="381" spans="1:65" s="13" customFormat="1">
      <c r="B381" s="167"/>
      <c r="D381" s="162" t="s">
        <v>151</v>
      </c>
      <c r="E381" s="168" t="s">
        <v>1</v>
      </c>
      <c r="F381" s="169" t="s">
        <v>543</v>
      </c>
      <c r="H381" s="170">
        <v>1.2450000000000001</v>
      </c>
      <c r="I381" s="171"/>
      <c r="L381" s="167"/>
      <c r="M381" s="172"/>
      <c r="N381" s="173"/>
      <c r="O381" s="173"/>
      <c r="P381" s="173"/>
      <c r="Q381" s="173"/>
      <c r="R381" s="173"/>
      <c r="S381" s="173"/>
      <c r="T381" s="174"/>
      <c r="AT381" s="168" t="s">
        <v>151</v>
      </c>
      <c r="AU381" s="168" t="s">
        <v>84</v>
      </c>
      <c r="AV381" s="13" t="s">
        <v>84</v>
      </c>
      <c r="AW381" s="13" t="s">
        <v>32</v>
      </c>
      <c r="AX381" s="13" t="s">
        <v>75</v>
      </c>
      <c r="AY381" s="168" t="s">
        <v>139</v>
      </c>
    </row>
    <row r="382" spans="1:65" s="14" customFormat="1">
      <c r="B382" s="175"/>
      <c r="D382" s="162" t="s">
        <v>151</v>
      </c>
      <c r="E382" s="176" t="s">
        <v>1</v>
      </c>
      <c r="F382" s="177" t="s">
        <v>224</v>
      </c>
      <c r="H382" s="176" t="s">
        <v>1</v>
      </c>
      <c r="I382" s="178"/>
      <c r="L382" s="175"/>
      <c r="M382" s="179"/>
      <c r="N382" s="180"/>
      <c r="O382" s="180"/>
      <c r="P382" s="180"/>
      <c r="Q382" s="180"/>
      <c r="R382" s="180"/>
      <c r="S382" s="180"/>
      <c r="T382" s="181"/>
      <c r="AT382" s="176" t="s">
        <v>151</v>
      </c>
      <c r="AU382" s="176" t="s">
        <v>84</v>
      </c>
      <c r="AV382" s="14" t="s">
        <v>82</v>
      </c>
      <c r="AW382" s="14" t="s">
        <v>32</v>
      </c>
      <c r="AX382" s="14" t="s">
        <v>75</v>
      </c>
      <c r="AY382" s="176" t="s">
        <v>139</v>
      </c>
    </row>
    <row r="383" spans="1:65" s="13" customFormat="1">
      <c r="B383" s="167"/>
      <c r="D383" s="162" t="s">
        <v>151</v>
      </c>
      <c r="E383" s="168" t="s">
        <v>1</v>
      </c>
      <c r="F383" s="169" t="s">
        <v>544</v>
      </c>
      <c r="H383" s="170">
        <v>5.2949999999999999</v>
      </c>
      <c r="I383" s="171"/>
      <c r="L383" s="167"/>
      <c r="M383" s="172"/>
      <c r="N383" s="173"/>
      <c r="O383" s="173"/>
      <c r="P383" s="173"/>
      <c r="Q383" s="173"/>
      <c r="R383" s="173"/>
      <c r="S383" s="173"/>
      <c r="T383" s="174"/>
      <c r="AT383" s="168" t="s">
        <v>151</v>
      </c>
      <c r="AU383" s="168" t="s">
        <v>84</v>
      </c>
      <c r="AV383" s="13" t="s">
        <v>84</v>
      </c>
      <c r="AW383" s="13" t="s">
        <v>32</v>
      </c>
      <c r="AX383" s="13" t="s">
        <v>75</v>
      </c>
      <c r="AY383" s="168" t="s">
        <v>139</v>
      </c>
    </row>
    <row r="384" spans="1:65" s="13" customFormat="1">
      <c r="B384" s="167"/>
      <c r="D384" s="162" t="s">
        <v>151</v>
      </c>
      <c r="E384" s="168" t="s">
        <v>1</v>
      </c>
      <c r="F384" s="169" t="s">
        <v>545</v>
      </c>
      <c r="H384" s="170">
        <v>4.08</v>
      </c>
      <c r="I384" s="171"/>
      <c r="L384" s="167"/>
      <c r="M384" s="172"/>
      <c r="N384" s="173"/>
      <c r="O384" s="173"/>
      <c r="P384" s="173"/>
      <c r="Q384" s="173"/>
      <c r="R384" s="173"/>
      <c r="S384" s="173"/>
      <c r="T384" s="174"/>
      <c r="AT384" s="168" t="s">
        <v>151</v>
      </c>
      <c r="AU384" s="168" t="s">
        <v>84</v>
      </c>
      <c r="AV384" s="13" t="s">
        <v>84</v>
      </c>
      <c r="AW384" s="13" t="s">
        <v>32</v>
      </c>
      <c r="AX384" s="13" t="s">
        <v>75</v>
      </c>
      <c r="AY384" s="168" t="s">
        <v>139</v>
      </c>
    </row>
    <row r="385" spans="1:65" s="13" customFormat="1">
      <c r="B385" s="167"/>
      <c r="D385" s="162" t="s">
        <v>151</v>
      </c>
      <c r="E385" s="168" t="s">
        <v>1</v>
      </c>
      <c r="F385" s="169" t="s">
        <v>546</v>
      </c>
      <c r="H385" s="170">
        <v>1.92</v>
      </c>
      <c r="I385" s="171"/>
      <c r="L385" s="167"/>
      <c r="M385" s="172"/>
      <c r="N385" s="173"/>
      <c r="O385" s="173"/>
      <c r="P385" s="173"/>
      <c r="Q385" s="173"/>
      <c r="R385" s="173"/>
      <c r="S385" s="173"/>
      <c r="T385" s="174"/>
      <c r="AT385" s="168" t="s">
        <v>151</v>
      </c>
      <c r="AU385" s="168" t="s">
        <v>84</v>
      </c>
      <c r="AV385" s="13" t="s">
        <v>84</v>
      </c>
      <c r="AW385" s="13" t="s">
        <v>32</v>
      </c>
      <c r="AX385" s="13" t="s">
        <v>75</v>
      </c>
      <c r="AY385" s="168" t="s">
        <v>139</v>
      </c>
    </row>
    <row r="386" spans="1:65" s="15" customFormat="1">
      <c r="B386" s="182"/>
      <c r="D386" s="162" t="s">
        <v>151</v>
      </c>
      <c r="E386" s="183" t="s">
        <v>1</v>
      </c>
      <c r="F386" s="184" t="s">
        <v>195</v>
      </c>
      <c r="H386" s="185">
        <v>34.064999999999998</v>
      </c>
      <c r="I386" s="186"/>
      <c r="L386" s="182"/>
      <c r="M386" s="187"/>
      <c r="N386" s="188"/>
      <c r="O386" s="188"/>
      <c r="P386" s="188"/>
      <c r="Q386" s="188"/>
      <c r="R386" s="188"/>
      <c r="S386" s="188"/>
      <c r="T386" s="189"/>
      <c r="AT386" s="183" t="s">
        <v>151</v>
      </c>
      <c r="AU386" s="183" t="s">
        <v>84</v>
      </c>
      <c r="AV386" s="15" t="s">
        <v>147</v>
      </c>
      <c r="AW386" s="15" t="s">
        <v>32</v>
      </c>
      <c r="AX386" s="15" t="s">
        <v>82</v>
      </c>
      <c r="AY386" s="183" t="s">
        <v>139</v>
      </c>
    </row>
    <row r="387" spans="1:65" s="2" customFormat="1" ht="24">
      <c r="A387" s="32"/>
      <c r="B387" s="148"/>
      <c r="C387" s="149" t="s">
        <v>547</v>
      </c>
      <c r="D387" s="149" t="s">
        <v>142</v>
      </c>
      <c r="E387" s="150" t="s">
        <v>548</v>
      </c>
      <c r="F387" s="151" t="s">
        <v>549</v>
      </c>
      <c r="G387" s="152" t="s">
        <v>550</v>
      </c>
      <c r="H387" s="153">
        <v>53.05</v>
      </c>
      <c r="I387" s="154"/>
      <c r="J387" s="155">
        <f>ROUND(I387*H387,2)</f>
        <v>0</v>
      </c>
      <c r="K387" s="151" t="s">
        <v>146</v>
      </c>
      <c r="L387" s="33"/>
      <c r="M387" s="156" t="s">
        <v>1</v>
      </c>
      <c r="N387" s="157" t="s">
        <v>40</v>
      </c>
      <c r="O387" s="58"/>
      <c r="P387" s="158">
        <f>O387*H387</f>
        <v>0</v>
      </c>
      <c r="Q387" s="158">
        <v>3.2000000000000003E-4</v>
      </c>
      <c r="R387" s="158">
        <f>Q387*H387</f>
        <v>1.6976000000000002E-2</v>
      </c>
      <c r="S387" s="158">
        <v>0</v>
      </c>
      <c r="T387" s="15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60" t="s">
        <v>241</v>
      </c>
      <c r="AT387" s="160" t="s">
        <v>142</v>
      </c>
      <c r="AU387" s="160" t="s">
        <v>84</v>
      </c>
      <c r="AY387" s="17" t="s">
        <v>139</v>
      </c>
      <c r="BE387" s="161">
        <f>IF(N387="základní",J387,0)</f>
        <v>0</v>
      </c>
      <c r="BF387" s="161">
        <f>IF(N387="snížená",J387,0)</f>
        <v>0</v>
      </c>
      <c r="BG387" s="161">
        <f>IF(N387="zákl. přenesená",J387,0)</f>
        <v>0</v>
      </c>
      <c r="BH387" s="161">
        <f>IF(N387="sníž. přenesená",J387,0)</f>
        <v>0</v>
      </c>
      <c r="BI387" s="161">
        <f>IF(N387="nulová",J387,0)</f>
        <v>0</v>
      </c>
      <c r="BJ387" s="17" t="s">
        <v>82</v>
      </c>
      <c r="BK387" s="161">
        <f>ROUND(I387*H387,2)</f>
        <v>0</v>
      </c>
      <c r="BL387" s="17" t="s">
        <v>241</v>
      </c>
      <c r="BM387" s="160" t="s">
        <v>551</v>
      </c>
    </row>
    <row r="388" spans="1:65" s="2" customFormat="1" ht="19.5">
      <c r="A388" s="32"/>
      <c r="B388" s="33"/>
      <c r="C388" s="32"/>
      <c r="D388" s="162" t="s">
        <v>149</v>
      </c>
      <c r="E388" s="32"/>
      <c r="F388" s="163" t="s">
        <v>552</v>
      </c>
      <c r="G388" s="32"/>
      <c r="H388" s="32"/>
      <c r="I388" s="164"/>
      <c r="J388" s="32"/>
      <c r="K388" s="32"/>
      <c r="L388" s="33"/>
      <c r="M388" s="165"/>
      <c r="N388" s="166"/>
      <c r="O388" s="58"/>
      <c r="P388" s="58"/>
      <c r="Q388" s="58"/>
      <c r="R388" s="58"/>
      <c r="S388" s="58"/>
      <c r="T388" s="59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7" t="s">
        <v>149</v>
      </c>
      <c r="AU388" s="17" t="s">
        <v>84</v>
      </c>
    </row>
    <row r="389" spans="1:65" s="13" customFormat="1">
      <c r="B389" s="167"/>
      <c r="D389" s="162" t="s">
        <v>151</v>
      </c>
      <c r="E389" s="168" t="s">
        <v>1</v>
      </c>
      <c r="F389" s="169" t="s">
        <v>553</v>
      </c>
      <c r="H389" s="170">
        <v>18.8</v>
      </c>
      <c r="I389" s="171"/>
      <c r="L389" s="167"/>
      <c r="M389" s="172"/>
      <c r="N389" s="173"/>
      <c r="O389" s="173"/>
      <c r="P389" s="173"/>
      <c r="Q389" s="173"/>
      <c r="R389" s="173"/>
      <c r="S389" s="173"/>
      <c r="T389" s="174"/>
      <c r="AT389" s="168" t="s">
        <v>151</v>
      </c>
      <c r="AU389" s="168" t="s">
        <v>84</v>
      </c>
      <c r="AV389" s="13" t="s">
        <v>84</v>
      </c>
      <c r="AW389" s="13" t="s">
        <v>32</v>
      </c>
      <c r="AX389" s="13" t="s">
        <v>75</v>
      </c>
      <c r="AY389" s="168" t="s">
        <v>139</v>
      </c>
    </row>
    <row r="390" spans="1:65" s="13" customFormat="1">
      <c r="B390" s="167"/>
      <c r="D390" s="162" t="s">
        <v>151</v>
      </c>
      <c r="E390" s="168" t="s">
        <v>1</v>
      </c>
      <c r="F390" s="169" t="s">
        <v>554</v>
      </c>
      <c r="H390" s="170">
        <v>9.4499999999999993</v>
      </c>
      <c r="I390" s="171"/>
      <c r="L390" s="167"/>
      <c r="M390" s="172"/>
      <c r="N390" s="173"/>
      <c r="O390" s="173"/>
      <c r="P390" s="173"/>
      <c r="Q390" s="173"/>
      <c r="R390" s="173"/>
      <c r="S390" s="173"/>
      <c r="T390" s="174"/>
      <c r="AT390" s="168" t="s">
        <v>151</v>
      </c>
      <c r="AU390" s="168" t="s">
        <v>84</v>
      </c>
      <c r="AV390" s="13" t="s">
        <v>84</v>
      </c>
      <c r="AW390" s="13" t="s">
        <v>32</v>
      </c>
      <c r="AX390" s="13" t="s">
        <v>75</v>
      </c>
      <c r="AY390" s="168" t="s">
        <v>139</v>
      </c>
    </row>
    <row r="391" spans="1:65" s="13" customFormat="1">
      <c r="B391" s="167"/>
      <c r="D391" s="162" t="s">
        <v>151</v>
      </c>
      <c r="E391" s="168" t="s">
        <v>1</v>
      </c>
      <c r="F391" s="169" t="s">
        <v>555</v>
      </c>
      <c r="H391" s="170">
        <v>15.6</v>
      </c>
      <c r="I391" s="171"/>
      <c r="L391" s="167"/>
      <c r="M391" s="172"/>
      <c r="N391" s="173"/>
      <c r="O391" s="173"/>
      <c r="P391" s="173"/>
      <c r="Q391" s="173"/>
      <c r="R391" s="173"/>
      <c r="S391" s="173"/>
      <c r="T391" s="174"/>
      <c r="AT391" s="168" t="s">
        <v>151</v>
      </c>
      <c r="AU391" s="168" t="s">
        <v>84</v>
      </c>
      <c r="AV391" s="13" t="s">
        <v>84</v>
      </c>
      <c r="AW391" s="13" t="s">
        <v>32</v>
      </c>
      <c r="AX391" s="13" t="s">
        <v>75</v>
      </c>
      <c r="AY391" s="168" t="s">
        <v>139</v>
      </c>
    </row>
    <row r="392" spans="1:65" s="13" customFormat="1">
      <c r="B392" s="167"/>
      <c r="D392" s="162" t="s">
        <v>151</v>
      </c>
      <c r="E392" s="168" t="s">
        <v>1</v>
      </c>
      <c r="F392" s="169" t="s">
        <v>556</v>
      </c>
      <c r="H392" s="170">
        <v>9.1999999999999993</v>
      </c>
      <c r="I392" s="171"/>
      <c r="L392" s="167"/>
      <c r="M392" s="172"/>
      <c r="N392" s="173"/>
      <c r="O392" s="173"/>
      <c r="P392" s="173"/>
      <c r="Q392" s="173"/>
      <c r="R392" s="173"/>
      <c r="S392" s="173"/>
      <c r="T392" s="174"/>
      <c r="AT392" s="168" t="s">
        <v>151</v>
      </c>
      <c r="AU392" s="168" t="s">
        <v>84</v>
      </c>
      <c r="AV392" s="13" t="s">
        <v>84</v>
      </c>
      <c r="AW392" s="13" t="s">
        <v>32</v>
      </c>
      <c r="AX392" s="13" t="s">
        <v>75</v>
      </c>
      <c r="AY392" s="168" t="s">
        <v>139</v>
      </c>
    </row>
    <row r="393" spans="1:65" s="15" customFormat="1">
      <c r="B393" s="182"/>
      <c r="D393" s="162" t="s">
        <v>151</v>
      </c>
      <c r="E393" s="183" t="s">
        <v>1</v>
      </c>
      <c r="F393" s="184" t="s">
        <v>195</v>
      </c>
      <c r="H393" s="185">
        <v>53.05</v>
      </c>
      <c r="I393" s="186"/>
      <c r="L393" s="182"/>
      <c r="M393" s="187"/>
      <c r="N393" s="188"/>
      <c r="O393" s="188"/>
      <c r="P393" s="188"/>
      <c r="Q393" s="188"/>
      <c r="R393" s="188"/>
      <c r="S393" s="188"/>
      <c r="T393" s="189"/>
      <c r="AT393" s="183" t="s">
        <v>151</v>
      </c>
      <c r="AU393" s="183" t="s">
        <v>84</v>
      </c>
      <c r="AV393" s="15" t="s">
        <v>147</v>
      </c>
      <c r="AW393" s="15" t="s">
        <v>32</v>
      </c>
      <c r="AX393" s="15" t="s">
        <v>82</v>
      </c>
      <c r="AY393" s="183" t="s">
        <v>139</v>
      </c>
    </row>
    <row r="394" spans="1:65" s="2" customFormat="1" ht="24">
      <c r="A394" s="32"/>
      <c r="B394" s="148"/>
      <c r="C394" s="149" t="s">
        <v>557</v>
      </c>
      <c r="D394" s="149" t="s">
        <v>142</v>
      </c>
      <c r="E394" s="150" t="s">
        <v>558</v>
      </c>
      <c r="F394" s="151" t="s">
        <v>559</v>
      </c>
      <c r="G394" s="152" t="s">
        <v>155</v>
      </c>
      <c r="H394" s="153">
        <v>99.233000000000004</v>
      </c>
      <c r="I394" s="154"/>
      <c r="J394" s="155">
        <f>ROUND(I394*H394,2)</f>
        <v>0</v>
      </c>
      <c r="K394" s="151" t="s">
        <v>146</v>
      </c>
      <c r="L394" s="33"/>
      <c r="M394" s="156" t="s">
        <v>1</v>
      </c>
      <c r="N394" s="157" t="s">
        <v>40</v>
      </c>
      <c r="O394" s="58"/>
      <c r="P394" s="158">
        <f>O394*H394</f>
        <v>0</v>
      </c>
      <c r="Q394" s="158">
        <v>0</v>
      </c>
      <c r="R394" s="158">
        <f>Q394*H394</f>
        <v>0</v>
      </c>
      <c r="S394" s="158">
        <v>8.1500000000000003E-2</v>
      </c>
      <c r="T394" s="159">
        <f>S394*H394</f>
        <v>8.0874895000000002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60" t="s">
        <v>241</v>
      </c>
      <c r="AT394" s="160" t="s">
        <v>142</v>
      </c>
      <c r="AU394" s="160" t="s">
        <v>84</v>
      </c>
      <c r="AY394" s="17" t="s">
        <v>139</v>
      </c>
      <c r="BE394" s="161">
        <f>IF(N394="základní",J394,0)</f>
        <v>0</v>
      </c>
      <c r="BF394" s="161">
        <f>IF(N394="snížená",J394,0)</f>
        <v>0</v>
      </c>
      <c r="BG394" s="161">
        <f>IF(N394="zákl. přenesená",J394,0)</f>
        <v>0</v>
      </c>
      <c r="BH394" s="161">
        <f>IF(N394="sníž. přenesená",J394,0)</f>
        <v>0</v>
      </c>
      <c r="BI394" s="161">
        <f>IF(N394="nulová",J394,0)</f>
        <v>0</v>
      </c>
      <c r="BJ394" s="17" t="s">
        <v>82</v>
      </c>
      <c r="BK394" s="161">
        <f>ROUND(I394*H394,2)</f>
        <v>0</v>
      </c>
      <c r="BL394" s="17" t="s">
        <v>241</v>
      </c>
      <c r="BM394" s="160" t="s">
        <v>560</v>
      </c>
    </row>
    <row r="395" spans="1:65" s="2" customFormat="1">
      <c r="A395" s="32"/>
      <c r="B395" s="33"/>
      <c r="C395" s="32"/>
      <c r="D395" s="162" t="s">
        <v>149</v>
      </c>
      <c r="E395" s="32"/>
      <c r="F395" s="163" t="s">
        <v>561</v>
      </c>
      <c r="G395" s="32"/>
      <c r="H395" s="32"/>
      <c r="I395" s="164"/>
      <c r="J395" s="32"/>
      <c r="K395" s="32"/>
      <c r="L395" s="33"/>
      <c r="M395" s="165"/>
      <c r="N395" s="166"/>
      <c r="O395" s="58"/>
      <c r="P395" s="58"/>
      <c r="Q395" s="58"/>
      <c r="R395" s="58"/>
      <c r="S395" s="58"/>
      <c r="T395" s="59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7" t="s">
        <v>149</v>
      </c>
      <c r="AU395" s="17" t="s">
        <v>84</v>
      </c>
    </row>
    <row r="396" spans="1:65" s="14" customFormat="1">
      <c r="B396" s="175"/>
      <c r="D396" s="162" t="s">
        <v>151</v>
      </c>
      <c r="E396" s="176" t="s">
        <v>1</v>
      </c>
      <c r="F396" s="177" t="s">
        <v>308</v>
      </c>
      <c r="H396" s="176" t="s">
        <v>1</v>
      </c>
      <c r="I396" s="178"/>
      <c r="L396" s="175"/>
      <c r="M396" s="179"/>
      <c r="N396" s="180"/>
      <c r="O396" s="180"/>
      <c r="P396" s="180"/>
      <c r="Q396" s="180"/>
      <c r="R396" s="180"/>
      <c r="S396" s="180"/>
      <c r="T396" s="181"/>
      <c r="AT396" s="176" t="s">
        <v>151</v>
      </c>
      <c r="AU396" s="176" t="s">
        <v>84</v>
      </c>
      <c r="AV396" s="14" t="s">
        <v>82</v>
      </c>
      <c r="AW396" s="14" t="s">
        <v>32</v>
      </c>
      <c r="AX396" s="14" t="s">
        <v>75</v>
      </c>
      <c r="AY396" s="176" t="s">
        <v>139</v>
      </c>
    </row>
    <row r="397" spans="1:65" s="13" customFormat="1" ht="22.5">
      <c r="B397" s="167"/>
      <c r="D397" s="162" t="s">
        <v>151</v>
      </c>
      <c r="E397" s="168" t="s">
        <v>1</v>
      </c>
      <c r="F397" s="169" t="s">
        <v>562</v>
      </c>
      <c r="H397" s="170">
        <v>37.826999999999998</v>
      </c>
      <c r="I397" s="171"/>
      <c r="L397" s="167"/>
      <c r="M397" s="172"/>
      <c r="N397" s="173"/>
      <c r="O397" s="173"/>
      <c r="P397" s="173"/>
      <c r="Q397" s="173"/>
      <c r="R397" s="173"/>
      <c r="S397" s="173"/>
      <c r="T397" s="174"/>
      <c r="AT397" s="168" t="s">
        <v>151</v>
      </c>
      <c r="AU397" s="168" t="s">
        <v>84</v>
      </c>
      <c r="AV397" s="13" t="s">
        <v>84</v>
      </c>
      <c r="AW397" s="13" t="s">
        <v>32</v>
      </c>
      <c r="AX397" s="13" t="s">
        <v>75</v>
      </c>
      <c r="AY397" s="168" t="s">
        <v>139</v>
      </c>
    </row>
    <row r="398" spans="1:65" s="13" customFormat="1">
      <c r="B398" s="167"/>
      <c r="D398" s="162" t="s">
        <v>151</v>
      </c>
      <c r="E398" s="168" t="s">
        <v>1</v>
      </c>
      <c r="F398" s="169" t="s">
        <v>563</v>
      </c>
      <c r="H398" s="170">
        <v>15.262</v>
      </c>
      <c r="I398" s="171"/>
      <c r="L398" s="167"/>
      <c r="M398" s="172"/>
      <c r="N398" s="173"/>
      <c r="O398" s="173"/>
      <c r="P398" s="173"/>
      <c r="Q398" s="173"/>
      <c r="R398" s="173"/>
      <c r="S398" s="173"/>
      <c r="T398" s="174"/>
      <c r="AT398" s="168" t="s">
        <v>151</v>
      </c>
      <c r="AU398" s="168" t="s">
        <v>84</v>
      </c>
      <c r="AV398" s="13" t="s">
        <v>84</v>
      </c>
      <c r="AW398" s="13" t="s">
        <v>32</v>
      </c>
      <c r="AX398" s="13" t="s">
        <v>75</v>
      </c>
      <c r="AY398" s="168" t="s">
        <v>139</v>
      </c>
    </row>
    <row r="399" spans="1:65" s="13" customFormat="1">
      <c r="B399" s="167"/>
      <c r="D399" s="162" t="s">
        <v>151</v>
      </c>
      <c r="E399" s="168" t="s">
        <v>1</v>
      </c>
      <c r="F399" s="169" t="s">
        <v>564</v>
      </c>
      <c r="H399" s="170">
        <v>30.5</v>
      </c>
      <c r="I399" s="171"/>
      <c r="L399" s="167"/>
      <c r="M399" s="172"/>
      <c r="N399" s="173"/>
      <c r="O399" s="173"/>
      <c r="P399" s="173"/>
      <c r="Q399" s="173"/>
      <c r="R399" s="173"/>
      <c r="S399" s="173"/>
      <c r="T399" s="174"/>
      <c r="AT399" s="168" t="s">
        <v>151</v>
      </c>
      <c r="AU399" s="168" t="s">
        <v>84</v>
      </c>
      <c r="AV399" s="13" t="s">
        <v>84</v>
      </c>
      <c r="AW399" s="13" t="s">
        <v>32</v>
      </c>
      <c r="AX399" s="13" t="s">
        <v>75</v>
      </c>
      <c r="AY399" s="168" t="s">
        <v>139</v>
      </c>
    </row>
    <row r="400" spans="1:65" s="13" customFormat="1">
      <c r="B400" s="167"/>
      <c r="D400" s="162" t="s">
        <v>151</v>
      </c>
      <c r="E400" s="168" t="s">
        <v>1</v>
      </c>
      <c r="F400" s="169" t="s">
        <v>565</v>
      </c>
      <c r="H400" s="170">
        <v>15.644</v>
      </c>
      <c r="I400" s="171"/>
      <c r="L400" s="167"/>
      <c r="M400" s="172"/>
      <c r="N400" s="173"/>
      <c r="O400" s="173"/>
      <c r="P400" s="173"/>
      <c r="Q400" s="173"/>
      <c r="R400" s="173"/>
      <c r="S400" s="173"/>
      <c r="T400" s="174"/>
      <c r="AT400" s="168" t="s">
        <v>151</v>
      </c>
      <c r="AU400" s="168" t="s">
        <v>84</v>
      </c>
      <c r="AV400" s="13" t="s">
        <v>84</v>
      </c>
      <c r="AW400" s="13" t="s">
        <v>32</v>
      </c>
      <c r="AX400" s="13" t="s">
        <v>75</v>
      </c>
      <c r="AY400" s="168" t="s">
        <v>139</v>
      </c>
    </row>
    <row r="401" spans="1:65" s="15" customFormat="1">
      <c r="B401" s="182"/>
      <c r="D401" s="162" t="s">
        <v>151</v>
      </c>
      <c r="E401" s="183" t="s">
        <v>1</v>
      </c>
      <c r="F401" s="184" t="s">
        <v>195</v>
      </c>
      <c r="H401" s="185">
        <v>99.233000000000004</v>
      </c>
      <c r="I401" s="186"/>
      <c r="L401" s="182"/>
      <c r="M401" s="187"/>
      <c r="N401" s="188"/>
      <c r="O401" s="188"/>
      <c r="P401" s="188"/>
      <c r="Q401" s="188"/>
      <c r="R401" s="188"/>
      <c r="S401" s="188"/>
      <c r="T401" s="189"/>
      <c r="AT401" s="183" t="s">
        <v>151</v>
      </c>
      <c r="AU401" s="183" t="s">
        <v>84</v>
      </c>
      <c r="AV401" s="15" t="s">
        <v>147</v>
      </c>
      <c r="AW401" s="15" t="s">
        <v>32</v>
      </c>
      <c r="AX401" s="15" t="s">
        <v>82</v>
      </c>
      <c r="AY401" s="183" t="s">
        <v>139</v>
      </c>
    </row>
    <row r="402" spans="1:65" s="2" customFormat="1" ht="48">
      <c r="A402" s="32"/>
      <c r="B402" s="148"/>
      <c r="C402" s="149" t="s">
        <v>566</v>
      </c>
      <c r="D402" s="149" t="s">
        <v>142</v>
      </c>
      <c r="E402" s="150" t="s">
        <v>567</v>
      </c>
      <c r="F402" s="151" t="s">
        <v>568</v>
      </c>
      <c r="G402" s="152" t="s">
        <v>155</v>
      </c>
      <c r="H402" s="153">
        <v>109.145</v>
      </c>
      <c r="I402" s="154"/>
      <c r="J402" s="155">
        <f>ROUND(I402*H402,2)</f>
        <v>0</v>
      </c>
      <c r="K402" s="151" t="s">
        <v>146</v>
      </c>
      <c r="L402" s="33"/>
      <c r="M402" s="156" t="s">
        <v>1</v>
      </c>
      <c r="N402" s="157" t="s">
        <v>40</v>
      </c>
      <c r="O402" s="58"/>
      <c r="P402" s="158">
        <f>O402*H402</f>
        <v>0</v>
      </c>
      <c r="Q402" s="158">
        <v>6.0000000000000001E-3</v>
      </c>
      <c r="R402" s="158">
        <f>Q402*H402</f>
        <v>0.65486999999999995</v>
      </c>
      <c r="S402" s="158">
        <v>0</v>
      </c>
      <c r="T402" s="15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60" t="s">
        <v>241</v>
      </c>
      <c r="AT402" s="160" t="s">
        <v>142</v>
      </c>
      <c r="AU402" s="160" t="s">
        <v>84</v>
      </c>
      <c r="AY402" s="17" t="s">
        <v>139</v>
      </c>
      <c r="BE402" s="161">
        <f>IF(N402="základní",J402,0)</f>
        <v>0</v>
      </c>
      <c r="BF402" s="161">
        <f>IF(N402="snížená",J402,0)</f>
        <v>0</v>
      </c>
      <c r="BG402" s="161">
        <f>IF(N402="zákl. přenesená",J402,0)</f>
        <v>0</v>
      </c>
      <c r="BH402" s="161">
        <f>IF(N402="sníž. přenesená",J402,0)</f>
        <v>0</v>
      </c>
      <c r="BI402" s="161">
        <f>IF(N402="nulová",J402,0)</f>
        <v>0</v>
      </c>
      <c r="BJ402" s="17" t="s">
        <v>82</v>
      </c>
      <c r="BK402" s="161">
        <f>ROUND(I402*H402,2)</f>
        <v>0</v>
      </c>
      <c r="BL402" s="17" t="s">
        <v>241</v>
      </c>
      <c r="BM402" s="160" t="s">
        <v>569</v>
      </c>
    </row>
    <row r="403" spans="1:65" s="2" customFormat="1" ht="19.5">
      <c r="A403" s="32"/>
      <c r="B403" s="33"/>
      <c r="C403" s="32"/>
      <c r="D403" s="162" t="s">
        <v>149</v>
      </c>
      <c r="E403" s="32"/>
      <c r="F403" s="163" t="s">
        <v>570</v>
      </c>
      <c r="G403" s="32"/>
      <c r="H403" s="32"/>
      <c r="I403" s="164"/>
      <c r="J403" s="32"/>
      <c r="K403" s="32"/>
      <c r="L403" s="33"/>
      <c r="M403" s="165"/>
      <c r="N403" s="166"/>
      <c r="O403" s="58"/>
      <c r="P403" s="58"/>
      <c r="Q403" s="58"/>
      <c r="R403" s="58"/>
      <c r="S403" s="58"/>
      <c r="T403" s="59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T403" s="17" t="s">
        <v>149</v>
      </c>
      <c r="AU403" s="17" t="s">
        <v>84</v>
      </c>
    </row>
    <row r="404" spans="1:65" s="14" customFormat="1" ht="22.5">
      <c r="B404" s="175"/>
      <c r="D404" s="162" t="s">
        <v>151</v>
      </c>
      <c r="E404" s="176" t="s">
        <v>1</v>
      </c>
      <c r="F404" s="177" t="s">
        <v>571</v>
      </c>
      <c r="H404" s="176" t="s">
        <v>1</v>
      </c>
      <c r="I404" s="178"/>
      <c r="L404" s="175"/>
      <c r="M404" s="179"/>
      <c r="N404" s="180"/>
      <c r="O404" s="180"/>
      <c r="P404" s="180"/>
      <c r="Q404" s="180"/>
      <c r="R404" s="180"/>
      <c r="S404" s="180"/>
      <c r="T404" s="181"/>
      <c r="AT404" s="176" t="s">
        <v>151</v>
      </c>
      <c r="AU404" s="176" t="s">
        <v>84</v>
      </c>
      <c r="AV404" s="14" t="s">
        <v>82</v>
      </c>
      <c r="AW404" s="14" t="s">
        <v>32</v>
      </c>
      <c r="AX404" s="14" t="s">
        <v>75</v>
      </c>
      <c r="AY404" s="176" t="s">
        <v>139</v>
      </c>
    </row>
    <row r="405" spans="1:65" s="13" customFormat="1">
      <c r="B405" s="167"/>
      <c r="D405" s="162" t="s">
        <v>151</v>
      </c>
      <c r="E405" s="168" t="s">
        <v>1</v>
      </c>
      <c r="F405" s="169" t="s">
        <v>572</v>
      </c>
      <c r="H405" s="170">
        <v>109.145</v>
      </c>
      <c r="I405" s="171"/>
      <c r="L405" s="167"/>
      <c r="M405" s="172"/>
      <c r="N405" s="173"/>
      <c r="O405" s="173"/>
      <c r="P405" s="173"/>
      <c r="Q405" s="173"/>
      <c r="R405" s="173"/>
      <c r="S405" s="173"/>
      <c r="T405" s="174"/>
      <c r="AT405" s="168" t="s">
        <v>151</v>
      </c>
      <c r="AU405" s="168" t="s">
        <v>84</v>
      </c>
      <c r="AV405" s="13" t="s">
        <v>84</v>
      </c>
      <c r="AW405" s="13" t="s">
        <v>32</v>
      </c>
      <c r="AX405" s="13" t="s">
        <v>82</v>
      </c>
      <c r="AY405" s="168" t="s">
        <v>139</v>
      </c>
    </row>
    <row r="406" spans="1:65" s="2" customFormat="1" ht="24">
      <c r="A406" s="32"/>
      <c r="B406" s="148"/>
      <c r="C406" s="190" t="s">
        <v>573</v>
      </c>
      <c r="D406" s="190" t="s">
        <v>228</v>
      </c>
      <c r="E406" s="191" t="s">
        <v>574</v>
      </c>
      <c r="F406" s="192" t="s">
        <v>961</v>
      </c>
      <c r="G406" s="193" t="s">
        <v>155</v>
      </c>
      <c r="H406" s="194">
        <v>120.06</v>
      </c>
      <c r="I406" s="212">
        <v>700</v>
      </c>
      <c r="J406" s="196">
        <f>ROUND(I406*H406,2)</f>
        <v>84042</v>
      </c>
      <c r="K406" s="192" t="s">
        <v>1</v>
      </c>
      <c r="L406" s="197"/>
      <c r="M406" s="198" t="s">
        <v>1</v>
      </c>
      <c r="N406" s="199" t="s">
        <v>40</v>
      </c>
      <c r="O406" s="58"/>
      <c r="P406" s="158">
        <f>O406*H406</f>
        <v>0</v>
      </c>
      <c r="Q406" s="158">
        <v>0.02</v>
      </c>
      <c r="R406" s="158">
        <f>Q406*H406</f>
        <v>2.4012000000000002</v>
      </c>
      <c r="S406" s="158">
        <v>0</v>
      </c>
      <c r="T406" s="15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60" t="s">
        <v>333</v>
      </c>
      <c r="AT406" s="160" t="s">
        <v>228</v>
      </c>
      <c r="AU406" s="160" t="s">
        <v>84</v>
      </c>
      <c r="AY406" s="17" t="s">
        <v>139</v>
      </c>
      <c r="BE406" s="161">
        <f>IF(N406="základní",J406,0)</f>
        <v>84042</v>
      </c>
      <c r="BF406" s="161">
        <f>IF(N406="snížená",J406,0)</f>
        <v>0</v>
      </c>
      <c r="BG406" s="161">
        <f>IF(N406="zákl. přenesená",J406,0)</f>
        <v>0</v>
      </c>
      <c r="BH406" s="161">
        <f>IF(N406="sníž. přenesená",J406,0)</f>
        <v>0</v>
      </c>
      <c r="BI406" s="161">
        <f>IF(N406="nulová",J406,0)</f>
        <v>0</v>
      </c>
      <c r="BJ406" s="17" t="s">
        <v>82</v>
      </c>
      <c r="BK406" s="161">
        <f>ROUND(I406*H406,2)</f>
        <v>84042</v>
      </c>
      <c r="BL406" s="17" t="s">
        <v>241</v>
      </c>
      <c r="BM406" s="160" t="s">
        <v>575</v>
      </c>
    </row>
    <row r="407" spans="1:65" s="2" customFormat="1" ht="19.5">
      <c r="A407" s="32"/>
      <c r="B407" s="33"/>
      <c r="C407" s="32"/>
      <c r="D407" s="162" t="s">
        <v>149</v>
      </c>
      <c r="E407" s="32"/>
      <c r="F407" s="163" t="s">
        <v>961</v>
      </c>
      <c r="G407" s="32"/>
      <c r="H407" s="32"/>
      <c r="I407" s="164"/>
      <c r="J407" s="32"/>
      <c r="K407" s="32"/>
      <c r="L407" s="33"/>
      <c r="M407" s="165"/>
      <c r="N407" s="166"/>
      <c r="O407" s="58"/>
      <c r="P407" s="58"/>
      <c r="Q407" s="58"/>
      <c r="R407" s="58"/>
      <c r="S407" s="58"/>
      <c r="T407" s="59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T407" s="17" t="s">
        <v>149</v>
      </c>
      <c r="AU407" s="17" t="s">
        <v>84</v>
      </c>
    </row>
    <row r="408" spans="1:65" s="13" customFormat="1">
      <c r="B408" s="167"/>
      <c r="D408" s="162" t="s">
        <v>151</v>
      </c>
      <c r="F408" s="169" t="s">
        <v>576</v>
      </c>
      <c r="H408" s="170">
        <v>120.06</v>
      </c>
      <c r="I408" s="171"/>
      <c r="L408" s="167"/>
      <c r="M408" s="172"/>
      <c r="N408" s="173"/>
      <c r="O408" s="173"/>
      <c r="P408" s="173"/>
      <c r="Q408" s="173"/>
      <c r="R408" s="173"/>
      <c r="S408" s="173"/>
      <c r="T408" s="174"/>
      <c r="AT408" s="168" t="s">
        <v>151</v>
      </c>
      <c r="AU408" s="168" t="s">
        <v>84</v>
      </c>
      <c r="AV408" s="13" t="s">
        <v>84</v>
      </c>
      <c r="AW408" s="13" t="s">
        <v>3</v>
      </c>
      <c r="AX408" s="13" t="s">
        <v>82</v>
      </c>
      <c r="AY408" s="168" t="s">
        <v>139</v>
      </c>
    </row>
    <row r="409" spans="1:65" s="2" customFormat="1" ht="24">
      <c r="A409" s="32"/>
      <c r="B409" s="148"/>
      <c r="C409" s="149" t="s">
        <v>577</v>
      </c>
      <c r="D409" s="149" t="s">
        <v>142</v>
      </c>
      <c r="E409" s="150" t="s">
        <v>578</v>
      </c>
      <c r="F409" s="151" t="s">
        <v>579</v>
      </c>
      <c r="G409" s="152" t="s">
        <v>155</v>
      </c>
      <c r="H409" s="153">
        <v>109.145</v>
      </c>
      <c r="I409" s="154"/>
      <c r="J409" s="155">
        <f>ROUND(I409*H409,2)</f>
        <v>0</v>
      </c>
      <c r="K409" s="151" t="s">
        <v>146</v>
      </c>
      <c r="L409" s="33"/>
      <c r="M409" s="156" t="s">
        <v>1</v>
      </c>
      <c r="N409" s="157" t="s">
        <v>40</v>
      </c>
      <c r="O409" s="58"/>
      <c r="P409" s="158">
        <f>O409*H409</f>
        <v>0</v>
      </c>
      <c r="Q409" s="158">
        <v>0</v>
      </c>
      <c r="R409" s="158">
        <f>Q409*H409</f>
        <v>0</v>
      </c>
      <c r="S409" s="158">
        <v>0</v>
      </c>
      <c r="T409" s="15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60" t="s">
        <v>241</v>
      </c>
      <c r="AT409" s="160" t="s">
        <v>142</v>
      </c>
      <c r="AU409" s="160" t="s">
        <v>84</v>
      </c>
      <c r="AY409" s="17" t="s">
        <v>139</v>
      </c>
      <c r="BE409" s="161">
        <f>IF(N409="základní",J409,0)</f>
        <v>0</v>
      </c>
      <c r="BF409" s="161">
        <f>IF(N409="snížená",J409,0)</f>
        <v>0</v>
      </c>
      <c r="BG409" s="161">
        <f>IF(N409="zákl. přenesená",J409,0)</f>
        <v>0</v>
      </c>
      <c r="BH409" s="161">
        <f>IF(N409="sníž. přenesená",J409,0)</f>
        <v>0</v>
      </c>
      <c r="BI409" s="161">
        <f>IF(N409="nulová",J409,0)</f>
        <v>0</v>
      </c>
      <c r="BJ409" s="17" t="s">
        <v>82</v>
      </c>
      <c r="BK409" s="161">
        <f>ROUND(I409*H409,2)</f>
        <v>0</v>
      </c>
      <c r="BL409" s="17" t="s">
        <v>241</v>
      </c>
      <c r="BM409" s="160" t="s">
        <v>580</v>
      </c>
    </row>
    <row r="410" spans="1:65" s="2" customFormat="1" ht="19.5">
      <c r="A410" s="32"/>
      <c r="B410" s="33"/>
      <c r="C410" s="32"/>
      <c r="D410" s="162" t="s">
        <v>149</v>
      </c>
      <c r="E410" s="32"/>
      <c r="F410" s="163" t="s">
        <v>581</v>
      </c>
      <c r="G410" s="32"/>
      <c r="H410" s="32"/>
      <c r="I410" s="164"/>
      <c r="J410" s="32"/>
      <c r="K410" s="32"/>
      <c r="L410" s="33"/>
      <c r="M410" s="165"/>
      <c r="N410" s="166"/>
      <c r="O410" s="58"/>
      <c r="P410" s="58"/>
      <c r="Q410" s="58"/>
      <c r="R410" s="58"/>
      <c r="S410" s="58"/>
      <c r="T410" s="59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T410" s="17" t="s">
        <v>149</v>
      </c>
      <c r="AU410" s="17" t="s">
        <v>84</v>
      </c>
    </row>
    <row r="411" spans="1:65" s="2" customFormat="1" ht="24">
      <c r="A411" s="32"/>
      <c r="B411" s="148"/>
      <c r="C411" s="149" t="s">
        <v>582</v>
      </c>
      <c r="D411" s="149" t="s">
        <v>142</v>
      </c>
      <c r="E411" s="150" t="s">
        <v>583</v>
      </c>
      <c r="F411" s="151" t="s">
        <v>584</v>
      </c>
      <c r="G411" s="152" t="s">
        <v>155</v>
      </c>
      <c r="H411" s="153">
        <v>109.145</v>
      </c>
      <c r="I411" s="154"/>
      <c r="J411" s="155">
        <f>ROUND(I411*H411,2)</f>
        <v>0</v>
      </c>
      <c r="K411" s="151" t="s">
        <v>146</v>
      </c>
      <c r="L411" s="33"/>
      <c r="M411" s="156" t="s">
        <v>1</v>
      </c>
      <c r="N411" s="157" t="s">
        <v>40</v>
      </c>
      <c r="O411" s="58"/>
      <c r="P411" s="158">
        <f>O411*H411</f>
        <v>0</v>
      </c>
      <c r="Q411" s="158">
        <v>0</v>
      </c>
      <c r="R411" s="158">
        <f>Q411*H411</f>
        <v>0</v>
      </c>
      <c r="S411" s="158">
        <v>0</v>
      </c>
      <c r="T411" s="159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60" t="s">
        <v>241</v>
      </c>
      <c r="AT411" s="160" t="s">
        <v>142</v>
      </c>
      <c r="AU411" s="160" t="s">
        <v>84</v>
      </c>
      <c r="AY411" s="17" t="s">
        <v>139</v>
      </c>
      <c r="BE411" s="161">
        <f>IF(N411="základní",J411,0)</f>
        <v>0</v>
      </c>
      <c r="BF411" s="161">
        <f>IF(N411="snížená",J411,0)</f>
        <v>0</v>
      </c>
      <c r="BG411" s="161">
        <f>IF(N411="zákl. přenesená",J411,0)</f>
        <v>0</v>
      </c>
      <c r="BH411" s="161">
        <f>IF(N411="sníž. přenesená",J411,0)</f>
        <v>0</v>
      </c>
      <c r="BI411" s="161">
        <f>IF(N411="nulová",J411,0)</f>
        <v>0</v>
      </c>
      <c r="BJ411" s="17" t="s">
        <v>82</v>
      </c>
      <c r="BK411" s="161">
        <f>ROUND(I411*H411,2)</f>
        <v>0</v>
      </c>
      <c r="BL411" s="17" t="s">
        <v>241</v>
      </c>
      <c r="BM411" s="160" t="s">
        <v>585</v>
      </c>
    </row>
    <row r="412" spans="1:65" s="2" customFormat="1" ht="19.5">
      <c r="A412" s="32"/>
      <c r="B412" s="33"/>
      <c r="C412" s="32"/>
      <c r="D412" s="162" t="s">
        <v>149</v>
      </c>
      <c r="E412" s="32"/>
      <c r="F412" s="163" t="s">
        <v>586</v>
      </c>
      <c r="G412" s="32"/>
      <c r="H412" s="32"/>
      <c r="I412" s="164"/>
      <c r="J412" s="32"/>
      <c r="K412" s="32"/>
      <c r="L412" s="33"/>
      <c r="M412" s="165"/>
      <c r="N412" s="166"/>
      <c r="O412" s="58"/>
      <c r="P412" s="58"/>
      <c r="Q412" s="58"/>
      <c r="R412" s="58"/>
      <c r="S412" s="58"/>
      <c r="T412" s="59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T412" s="17" t="s">
        <v>149</v>
      </c>
      <c r="AU412" s="17" t="s">
        <v>84</v>
      </c>
    </row>
    <row r="413" spans="1:65" s="2" customFormat="1" ht="24">
      <c r="A413" s="32"/>
      <c r="B413" s="148"/>
      <c r="C413" s="149" t="s">
        <v>587</v>
      </c>
      <c r="D413" s="149" t="s">
        <v>142</v>
      </c>
      <c r="E413" s="150" t="s">
        <v>588</v>
      </c>
      <c r="F413" s="151" t="s">
        <v>589</v>
      </c>
      <c r="G413" s="152" t="s">
        <v>155</v>
      </c>
      <c r="H413" s="153">
        <v>0.48</v>
      </c>
      <c r="I413" s="154"/>
      <c r="J413" s="155">
        <f>ROUND(I413*H413,2)</f>
        <v>0</v>
      </c>
      <c r="K413" s="151" t="s">
        <v>146</v>
      </c>
      <c r="L413" s="33"/>
      <c r="M413" s="156" t="s">
        <v>1</v>
      </c>
      <c r="N413" s="157" t="s">
        <v>40</v>
      </c>
      <c r="O413" s="58"/>
      <c r="P413" s="158">
        <f>O413*H413</f>
        <v>0</v>
      </c>
      <c r="Q413" s="158">
        <v>6.3000000000000003E-4</v>
      </c>
      <c r="R413" s="158">
        <f>Q413*H413</f>
        <v>3.0239999999999998E-4</v>
      </c>
      <c r="S413" s="158">
        <v>0</v>
      </c>
      <c r="T413" s="159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60" t="s">
        <v>241</v>
      </c>
      <c r="AT413" s="160" t="s">
        <v>142</v>
      </c>
      <c r="AU413" s="160" t="s">
        <v>84</v>
      </c>
      <c r="AY413" s="17" t="s">
        <v>139</v>
      </c>
      <c r="BE413" s="161">
        <f>IF(N413="základní",J413,0)</f>
        <v>0</v>
      </c>
      <c r="BF413" s="161">
        <f>IF(N413="snížená",J413,0)</f>
        <v>0</v>
      </c>
      <c r="BG413" s="161">
        <f>IF(N413="zákl. přenesená",J413,0)</f>
        <v>0</v>
      </c>
      <c r="BH413" s="161">
        <f>IF(N413="sníž. přenesená",J413,0)</f>
        <v>0</v>
      </c>
      <c r="BI413" s="161">
        <f>IF(N413="nulová",J413,0)</f>
        <v>0</v>
      </c>
      <c r="BJ413" s="17" t="s">
        <v>82</v>
      </c>
      <c r="BK413" s="161">
        <f>ROUND(I413*H413,2)</f>
        <v>0</v>
      </c>
      <c r="BL413" s="17" t="s">
        <v>241</v>
      </c>
      <c r="BM413" s="160" t="s">
        <v>590</v>
      </c>
    </row>
    <row r="414" spans="1:65" s="2" customFormat="1" ht="19.5">
      <c r="A414" s="32"/>
      <c r="B414" s="33"/>
      <c r="C414" s="32"/>
      <c r="D414" s="162" t="s">
        <v>149</v>
      </c>
      <c r="E414" s="32"/>
      <c r="F414" s="163" t="s">
        <v>591</v>
      </c>
      <c r="G414" s="32"/>
      <c r="H414" s="32"/>
      <c r="I414" s="164"/>
      <c r="J414" s="32"/>
      <c r="K414" s="32"/>
      <c r="L414" s="33"/>
      <c r="M414" s="165"/>
      <c r="N414" s="166"/>
      <c r="O414" s="58"/>
      <c r="P414" s="58"/>
      <c r="Q414" s="58"/>
      <c r="R414" s="58"/>
      <c r="S414" s="58"/>
      <c r="T414" s="59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T414" s="17" t="s">
        <v>149</v>
      </c>
      <c r="AU414" s="17" t="s">
        <v>84</v>
      </c>
    </row>
    <row r="415" spans="1:65" s="13" customFormat="1">
      <c r="B415" s="167"/>
      <c r="D415" s="162" t="s">
        <v>151</v>
      </c>
      <c r="E415" s="168" t="s">
        <v>1</v>
      </c>
      <c r="F415" s="169" t="s">
        <v>592</v>
      </c>
      <c r="H415" s="170">
        <v>0.48</v>
      </c>
      <c r="I415" s="171"/>
      <c r="L415" s="167"/>
      <c r="M415" s="172"/>
      <c r="N415" s="173"/>
      <c r="O415" s="173"/>
      <c r="P415" s="173"/>
      <c r="Q415" s="173"/>
      <c r="R415" s="173"/>
      <c r="S415" s="173"/>
      <c r="T415" s="174"/>
      <c r="AT415" s="168" t="s">
        <v>151</v>
      </c>
      <c r="AU415" s="168" t="s">
        <v>84</v>
      </c>
      <c r="AV415" s="13" t="s">
        <v>84</v>
      </c>
      <c r="AW415" s="13" t="s">
        <v>32</v>
      </c>
      <c r="AX415" s="13" t="s">
        <v>82</v>
      </c>
      <c r="AY415" s="168" t="s">
        <v>139</v>
      </c>
    </row>
    <row r="416" spans="1:65" s="2" customFormat="1" ht="24">
      <c r="A416" s="32"/>
      <c r="B416" s="148"/>
      <c r="C416" s="190" t="s">
        <v>593</v>
      </c>
      <c r="D416" s="190" t="s">
        <v>228</v>
      </c>
      <c r="E416" s="191" t="s">
        <v>594</v>
      </c>
      <c r="F416" s="192" t="s">
        <v>595</v>
      </c>
      <c r="G416" s="193" t="s">
        <v>155</v>
      </c>
      <c r="H416" s="194">
        <v>0.52800000000000002</v>
      </c>
      <c r="I416" s="195"/>
      <c r="J416" s="196">
        <f>ROUND(I416*H416,2)</f>
        <v>0</v>
      </c>
      <c r="K416" s="192" t="s">
        <v>146</v>
      </c>
      <c r="L416" s="197"/>
      <c r="M416" s="198" t="s">
        <v>1</v>
      </c>
      <c r="N416" s="199" t="s">
        <v>40</v>
      </c>
      <c r="O416" s="58"/>
      <c r="P416" s="158">
        <f>O416*H416</f>
        <v>0</v>
      </c>
      <c r="Q416" s="158">
        <v>0.01</v>
      </c>
      <c r="R416" s="158">
        <f>Q416*H416</f>
        <v>5.28E-3</v>
      </c>
      <c r="S416" s="158">
        <v>0</v>
      </c>
      <c r="T416" s="159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60" t="s">
        <v>333</v>
      </c>
      <c r="AT416" s="160" t="s">
        <v>228</v>
      </c>
      <c r="AU416" s="160" t="s">
        <v>84</v>
      </c>
      <c r="AY416" s="17" t="s">
        <v>139</v>
      </c>
      <c r="BE416" s="161">
        <f>IF(N416="základní",J416,0)</f>
        <v>0</v>
      </c>
      <c r="BF416" s="161">
        <f>IF(N416="snížená",J416,0)</f>
        <v>0</v>
      </c>
      <c r="BG416" s="161">
        <f>IF(N416="zákl. přenesená",J416,0)</f>
        <v>0</v>
      </c>
      <c r="BH416" s="161">
        <f>IF(N416="sníž. přenesená",J416,0)</f>
        <v>0</v>
      </c>
      <c r="BI416" s="161">
        <f>IF(N416="nulová",J416,0)</f>
        <v>0</v>
      </c>
      <c r="BJ416" s="17" t="s">
        <v>82</v>
      </c>
      <c r="BK416" s="161">
        <f>ROUND(I416*H416,2)</f>
        <v>0</v>
      </c>
      <c r="BL416" s="17" t="s">
        <v>241</v>
      </c>
      <c r="BM416" s="160" t="s">
        <v>596</v>
      </c>
    </row>
    <row r="417" spans="1:65" s="2" customFormat="1">
      <c r="A417" s="32"/>
      <c r="B417" s="33"/>
      <c r="C417" s="32"/>
      <c r="D417" s="162" t="s">
        <v>149</v>
      </c>
      <c r="E417" s="32"/>
      <c r="F417" s="163" t="s">
        <v>595</v>
      </c>
      <c r="G417" s="32"/>
      <c r="H417" s="32"/>
      <c r="I417" s="164"/>
      <c r="J417" s="32"/>
      <c r="K417" s="32"/>
      <c r="L417" s="33"/>
      <c r="M417" s="165"/>
      <c r="N417" s="166"/>
      <c r="O417" s="58"/>
      <c r="P417" s="58"/>
      <c r="Q417" s="58"/>
      <c r="R417" s="58"/>
      <c r="S417" s="58"/>
      <c r="T417" s="59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T417" s="17" t="s">
        <v>149</v>
      </c>
      <c r="AU417" s="17" t="s">
        <v>84</v>
      </c>
    </row>
    <row r="418" spans="1:65" s="13" customFormat="1">
      <c r="B418" s="167"/>
      <c r="D418" s="162" t="s">
        <v>151</v>
      </c>
      <c r="F418" s="169" t="s">
        <v>597</v>
      </c>
      <c r="H418" s="170">
        <v>0.52800000000000002</v>
      </c>
      <c r="I418" s="171"/>
      <c r="L418" s="167"/>
      <c r="M418" s="172"/>
      <c r="N418" s="173"/>
      <c r="O418" s="173"/>
      <c r="P418" s="173"/>
      <c r="Q418" s="173"/>
      <c r="R418" s="173"/>
      <c r="S418" s="173"/>
      <c r="T418" s="174"/>
      <c r="AT418" s="168" t="s">
        <v>151</v>
      </c>
      <c r="AU418" s="168" t="s">
        <v>84</v>
      </c>
      <c r="AV418" s="13" t="s">
        <v>84</v>
      </c>
      <c r="AW418" s="13" t="s">
        <v>3</v>
      </c>
      <c r="AX418" s="13" t="s">
        <v>82</v>
      </c>
      <c r="AY418" s="168" t="s">
        <v>139</v>
      </c>
    </row>
    <row r="419" spans="1:65" s="2" customFormat="1" ht="24">
      <c r="A419" s="32"/>
      <c r="B419" s="148"/>
      <c r="C419" s="149" t="s">
        <v>598</v>
      </c>
      <c r="D419" s="149" t="s">
        <v>142</v>
      </c>
      <c r="E419" s="150" t="s">
        <v>599</v>
      </c>
      <c r="F419" s="151" t="s">
        <v>600</v>
      </c>
      <c r="G419" s="152" t="s">
        <v>318</v>
      </c>
      <c r="H419" s="153">
        <v>3.1619999999999999</v>
      </c>
      <c r="I419" s="154"/>
      <c r="J419" s="155">
        <f>ROUND(I419*H419,2)</f>
        <v>0</v>
      </c>
      <c r="K419" s="151" t="s">
        <v>146</v>
      </c>
      <c r="L419" s="33"/>
      <c r="M419" s="156" t="s">
        <v>1</v>
      </c>
      <c r="N419" s="157" t="s">
        <v>40</v>
      </c>
      <c r="O419" s="58"/>
      <c r="P419" s="158">
        <f>O419*H419</f>
        <v>0</v>
      </c>
      <c r="Q419" s="158">
        <v>0</v>
      </c>
      <c r="R419" s="158">
        <f>Q419*H419</f>
        <v>0</v>
      </c>
      <c r="S419" s="158">
        <v>0</v>
      </c>
      <c r="T419" s="159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60" t="s">
        <v>241</v>
      </c>
      <c r="AT419" s="160" t="s">
        <v>142</v>
      </c>
      <c r="AU419" s="160" t="s">
        <v>84</v>
      </c>
      <c r="AY419" s="17" t="s">
        <v>139</v>
      </c>
      <c r="BE419" s="161">
        <f>IF(N419="základní",J419,0)</f>
        <v>0</v>
      </c>
      <c r="BF419" s="161">
        <f>IF(N419="snížená",J419,0)</f>
        <v>0</v>
      </c>
      <c r="BG419" s="161">
        <f>IF(N419="zákl. přenesená",J419,0)</f>
        <v>0</v>
      </c>
      <c r="BH419" s="161">
        <f>IF(N419="sníž. přenesená",J419,0)</f>
        <v>0</v>
      </c>
      <c r="BI419" s="161">
        <f>IF(N419="nulová",J419,0)</f>
        <v>0</v>
      </c>
      <c r="BJ419" s="17" t="s">
        <v>82</v>
      </c>
      <c r="BK419" s="161">
        <f>ROUND(I419*H419,2)</f>
        <v>0</v>
      </c>
      <c r="BL419" s="17" t="s">
        <v>241</v>
      </c>
      <c r="BM419" s="160" t="s">
        <v>601</v>
      </c>
    </row>
    <row r="420" spans="1:65" s="2" customFormat="1" ht="29.25">
      <c r="A420" s="32"/>
      <c r="B420" s="33"/>
      <c r="C420" s="32"/>
      <c r="D420" s="162" t="s">
        <v>149</v>
      </c>
      <c r="E420" s="32"/>
      <c r="F420" s="163" t="s">
        <v>602</v>
      </c>
      <c r="G420" s="32"/>
      <c r="H420" s="32"/>
      <c r="I420" s="164"/>
      <c r="J420" s="32"/>
      <c r="K420" s="32"/>
      <c r="L420" s="33"/>
      <c r="M420" s="165"/>
      <c r="N420" s="166"/>
      <c r="O420" s="58"/>
      <c r="P420" s="58"/>
      <c r="Q420" s="58"/>
      <c r="R420" s="58"/>
      <c r="S420" s="58"/>
      <c r="T420" s="59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T420" s="17" t="s">
        <v>149</v>
      </c>
      <c r="AU420" s="17" t="s">
        <v>84</v>
      </c>
    </row>
    <row r="421" spans="1:65" s="12" customFormat="1" ht="22.9" customHeight="1">
      <c r="B421" s="135"/>
      <c r="D421" s="136" t="s">
        <v>74</v>
      </c>
      <c r="E421" s="146" t="s">
        <v>603</v>
      </c>
      <c r="F421" s="146" t="s">
        <v>604</v>
      </c>
      <c r="I421" s="138"/>
      <c r="J421" s="147">
        <f>BK421</f>
        <v>0</v>
      </c>
      <c r="L421" s="135"/>
      <c r="M421" s="140"/>
      <c r="N421" s="141"/>
      <c r="O421" s="141"/>
      <c r="P421" s="142">
        <f>SUM(P422:P430)</f>
        <v>0</v>
      </c>
      <c r="Q421" s="141"/>
      <c r="R421" s="142">
        <f>SUM(R422:R430)</f>
        <v>3.1199999999999999E-3</v>
      </c>
      <c r="S421" s="141"/>
      <c r="T421" s="143">
        <f>SUM(T422:T430)</f>
        <v>0</v>
      </c>
      <c r="AR421" s="136" t="s">
        <v>84</v>
      </c>
      <c r="AT421" s="144" t="s">
        <v>74</v>
      </c>
      <c r="AU421" s="144" t="s">
        <v>82</v>
      </c>
      <c r="AY421" s="136" t="s">
        <v>139</v>
      </c>
      <c r="BK421" s="145">
        <f>SUM(BK422:BK430)</f>
        <v>0</v>
      </c>
    </row>
    <row r="422" spans="1:65" s="2" customFormat="1" ht="24">
      <c r="A422" s="32"/>
      <c r="B422" s="148"/>
      <c r="C422" s="149" t="s">
        <v>605</v>
      </c>
      <c r="D422" s="149" t="s">
        <v>142</v>
      </c>
      <c r="E422" s="150" t="s">
        <v>606</v>
      </c>
      <c r="F422" s="151" t="s">
        <v>607</v>
      </c>
      <c r="G422" s="152" t="s">
        <v>155</v>
      </c>
      <c r="H422" s="153">
        <v>12</v>
      </c>
      <c r="I422" s="154"/>
      <c r="J422" s="155">
        <f>ROUND(I422*H422,2)</f>
        <v>0</v>
      </c>
      <c r="K422" s="151" t="s">
        <v>146</v>
      </c>
      <c r="L422" s="33"/>
      <c r="M422" s="156" t="s">
        <v>1</v>
      </c>
      <c r="N422" s="157" t="s">
        <v>40</v>
      </c>
      <c r="O422" s="58"/>
      <c r="P422" s="158">
        <f>O422*H422</f>
        <v>0</v>
      </c>
      <c r="Q422" s="158">
        <v>1.3999999999999999E-4</v>
      </c>
      <c r="R422" s="158">
        <f>Q422*H422</f>
        <v>1.6799999999999999E-3</v>
      </c>
      <c r="S422" s="158">
        <v>0</v>
      </c>
      <c r="T422" s="159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60" t="s">
        <v>241</v>
      </c>
      <c r="AT422" s="160" t="s">
        <v>142</v>
      </c>
      <c r="AU422" s="160" t="s">
        <v>84</v>
      </c>
      <c r="AY422" s="17" t="s">
        <v>139</v>
      </c>
      <c r="BE422" s="161">
        <f>IF(N422="základní",J422,0)</f>
        <v>0</v>
      </c>
      <c r="BF422" s="161">
        <f>IF(N422="snížená",J422,0)</f>
        <v>0</v>
      </c>
      <c r="BG422" s="161">
        <f>IF(N422="zákl. přenesená",J422,0)</f>
        <v>0</v>
      </c>
      <c r="BH422" s="161">
        <f>IF(N422="sníž. přenesená",J422,0)</f>
        <v>0</v>
      </c>
      <c r="BI422" s="161">
        <f>IF(N422="nulová",J422,0)</f>
        <v>0</v>
      </c>
      <c r="BJ422" s="17" t="s">
        <v>82</v>
      </c>
      <c r="BK422" s="161">
        <f>ROUND(I422*H422,2)</f>
        <v>0</v>
      </c>
      <c r="BL422" s="17" t="s">
        <v>241</v>
      </c>
      <c r="BM422" s="160" t="s">
        <v>608</v>
      </c>
    </row>
    <row r="423" spans="1:65" s="2" customFormat="1">
      <c r="A423" s="32"/>
      <c r="B423" s="33"/>
      <c r="C423" s="32"/>
      <c r="D423" s="162" t="s">
        <v>149</v>
      </c>
      <c r="E423" s="32"/>
      <c r="F423" s="163" t="s">
        <v>609</v>
      </c>
      <c r="G423" s="32"/>
      <c r="H423" s="32"/>
      <c r="I423" s="164"/>
      <c r="J423" s="32"/>
      <c r="K423" s="32"/>
      <c r="L423" s="33"/>
      <c r="M423" s="165"/>
      <c r="N423" s="166"/>
      <c r="O423" s="58"/>
      <c r="P423" s="58"/>
      <c r="Q423" s="58"/>
      <c r="R423" s="58"/>
      <c r="S423" s="58"/>
      <c r="T423" s="59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T423" s="17" t="s">
        <v>149</v>
      </c>
      <c r="AU423" s="17" t="s">
        <v>84</v>
      </c>
    </row>
    <row r="424" spans="1:65" s="14" customFormat="1">
      <c r="B424" s="175"/>
      <c r="D424" s="162" t="s">
        <v>151</v>
      </c>
      <c r="E424" s="176" t="s">
        <v>1</v>
      </c>
      <c r="F424" s="177" t="s">
        <v>610</v>
      </c>
      <c r="H424" s="176" t="s">
        <v>1</v>
      </c>
      <c r="I424" s="178"/>
      <c r="L424" s="175"/>
      <c r="M424" s="179"/>
      <c r="N424" s="180"/>
      <c r="O424" s="180"/>
      <c r="P424" s="180"/>
      <c r="Q424" s="180"/>
      <c r="R424" s="180"/>
      <c r="S424" s="180"/>
      <c r="T424" s="181"/>
      <c r="AT424" s="176" t="s">
        <v>151</v>
      </c>
      <c r="AU424" s="176" t="s">
        <v>84</v>
      </c>
      <c r="AV424" s="14" t="s">
        <v>82</v>
      </c>
      <c r="AW424" s="14" t="s">
        <v>32</v>
      </c>
      <c r="AX424" s="14" t="s">
        <v>75</v>
      </c>
      <c r="AY424" s="176" t="s">
        <v>139</v>
      </c>
    </row>
    <row r="425" spans="1:65" s="13" customFormat="1">
      <c r="B425" s="167"/>
      <c r="D425" s="162" t="s">
        <v>151</v>
      </c>
      <c r="E425" s="168" t="s">
        <v>1</v>
      </c>
      <c r="F425" s="169" t="s">
        <v>611</v>
      </c>
      <c r="H425" s="170">
        <v>10</v>
      </c>
      <c r="I425" s="171"/>
      <c r="L425" s="167"/>
      <c r="M425" s="172"/>
      <c r="N425" s="173"/>
      <c r="O425" s="173"/>
      <c r="P425" s="173"/>
      <c r="Q425" s="173"/>
      <c r="R425" s="173"/>
      <c r="S425" s="173"/>
      <c r="T425" s="174"/>
      <c r="AT425" s="168" t="s">
        <v>151</v>
      </c>
      <c r="AU425" s="168" t="s">
        <v>84</v>
      </c>
      <c r="AV425" s="13" t="s">
        <v>84</v>
      </c>
      <c r="AW425" s="13" t="s">
        <v>32</v>
      </c>
      <c r="AX425" s="13" t="s">
        <v>75</v>
      </c>
      <c r="AY425" s="168" t="s">
        <v>139</v>
      </c>
    </row>
    <row r="426" spans="1:65" s="13" customFormat="1">
      <c r="B426" s="167"/>
      <c r="D426" s="162" t="s">
        <v>151</v>
      </c>
      <c r="E426" s="168" t="s">
        <v>1</v>
      </c>
      <c r="F426" s="169" t="s">
        <v>612</v>
      </c>
      <c r="H426" s="170">
        <v>2</v>
      </c>
      <c r="I426" s="171"/>
      <c r="L426" s="167"/>
      <c r="M426" s="172"/>
      <c r="N426" s="173"/>
      <c r="O426" s="173"/>
      <c r="P426" s="173"/>
      <c r="Q426" s="173"/>
      <c r="R426" s="173"/>
      <c r="S426" s="173"/>
      <c r="T426" s="174"/>
      <c r="AT426" s="168" t="s">
        <v>151</v>
      </c>
      <c r="AU426" s="168" t="s">
        <v>84</v>
      </c>
      <c r="AV426" s="13" t="s">
        <v>84</v>
      </c>
      <c r="AW426" s="13" t="s">
        <v>32</v>
      </c>
      <c r="AX426" s="13" t="s">
        <v>75</v>
      </c>
      <c r="AY426" s="168" t="s">
        <v>139</v>
      </c>
    </row>
    <row r="427" spans="1:65" s="15" customFormat="1">
      <c r="B427" s="182"/>
      <c r="D427" s="162" t="s">
        <v>151</v>
      </c>
      <c r="E427" s="183" t="s">
        <v>1</v>
      </c>
      <c r="F427" s="184" t="s">
        <v>195</v>
      </c>
      <c r="H427" s="185">
        <v>12</v>
      </c>
      <c r="I427" s="186"/>
      <c r="L427" s="182"/>
      <c r="M427" s="187"/>
      <c r="N427" s="188"/>
      <c r="O427" s="188"/>
      <c r="P427" s="188"/>
      <c r="Q427" s="188"/>
      <c r="R427" s="188"/>
      <c r="S427" s="188"/>
      <c r="T427" s="189"/>
      <c r="AT427" s="183" t="s">
        <v>151</v>
      </c>
      <c r="AU427" s="183" t="s">
        <v>84</v>
      </c>
      <c r="AV427" s="15" t="s">
        <v>147</v>
      </c>
      <c r="AW427" s="15" t="s">
        <v>32</v>
      </c>
      <c r="AX427" s="15" t="s">
        <v>82</v>
      </c>
      <c r="AY427" s="183" t="s">
        <v>139</v>
      </c>
    </row>
    <row r="428" spans="1:65" s="2" customFormat="1" ht="24">
      <c r="A428" s="32"/>
      <c r="B428" s="148"/>
      <c r="C428" s="149" t="s">
        <v>613</v>
      </c>
      <c r="D428" s="149" t="s">
        <v>142</v>
      </c>
      <c r="E428" s="150" t="s">
        <v>614</v>
      </c>
      <c r="F428" s="151" t="s">
        <v>615</v>
      </c>
      <c r="G428" s="152" t="s">
        <v>155</v>
      </c>
      <c r="H428" s="153">
        <v>12</v>
      </c>
      <c r="I428" s="154"/>
      <c r="J428" s="155">
        <f>ROUND(I428*H428,2)</f>
        <v>0</v>
      </c>
      <c r="K428" s="151" t="s">
        <v>146</v>
      </c>
      <c r="L428" s="33"/>
      <c r="M428" s="156" t="s">
        <v>1</v>
      </c>
      <c r="N428" s="157" t="s">
        <v>40</v>
      </c>
      <c r="O428" s="58"/>
      <c r="P428" s="158">
        <f>O428*H428</f>
        <v>0</v>
      </c>
      <c r="Q428" s="158">
        <v>1.2E-4</v>
      </c>
      <c r="R428" s="158">
        <f>Q428*H428</f>
        <v>1.4400000000000001E-3</v>
      </c>
      <c r="S428" s="158">
        <v>0</v>
      </c>
      <c r="T428" s="159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60" t="s">
        <v>241</v>
      </c>
      <c r="AT428" s="160" t="s">
        <v>142</v>
      </c>
      <c r="AU428" s="160" t="s">
        <v>84</v>
      </c>
      <c r="AY428" s="17" t="s">
        <v>139</v>
      </c>
      <c r="BE428" s="161">
        <f>IF(N428="základní",J428,0)</f>
        <v>0</v>
      </c>
      <c r="BF428" s="161">
        <f>IF(N428="snížená",J428,0)</f>
        <v>0</v>
      </c>
      <c r="BG428" s="161">
        <f>IF(N428="zákl. přenesená",J428,0)</f>
        <v>0</v>
      </c>
      <c r="BH428" s="161">
        <f>IF(N428="sníž. přenesená",J428,0)</f>
        <v>0</v>
      </c>
      <c r="BI428" s="161">
        <f>IF(N428="nulová",J428,0)</f>
        <v>0</v>
      </c>
      <c r="BJ428" s="17" t="s">
        <v>82</v>
      </c>
      <c r="BK428" s="161">
        <f>ROUND(I428*H428,2)</f>
        <v>0</v>
      </c>
      <c r="BL428" s="17" t="s">
        <v>241</v>
      </c>
      <c r="BM428" s="160" t="s">
        <v>616</v>
      </c>
    </row>
    <row r="429" spans="1:65" s="2" customFormat="1" ht="19.5">
      <c r="A429" s="32"/>
      <c r="B429" s="33"/>
      <c r="C429" s="32"/>
      <c r="D429" s="162" t="s">
        <v>149</v>
      </c>
      <c r="E429" s="32"/>
      <c r="F429" s="163" t="s">
        <v>617</v>
      </c>
      <c r="G429" s="32"/>
      <c r="H429" s="32"/>
      <c r="I429" s="164"/>
      <c r="J429" s="32"/>
      <c r="K429" s="32"/>
      <c r="L429" s="33"/>
      <c r="M429" s="165"/>
      <c r="N429" s="166"/>
      <c r="O429" s="58"/>
      <c r="P429" s="58"/>
      <c r="Q429" s="58"/>
      <c r="R429" s="58"/>
      <c r="S429" s="58"/>
      <c r="T429" s="59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T429" s="17" t="s">
        <v>149</v>
      </c>
      <c r="AU429" s="17" t="s">
        <v>84</v>
      </c>
    </row>
    <row r="430" spans="1:65" s="2" customFormat="1" ht="19.5">
      <c r="A430" s="32"/>
      <c r="B430" s="33"/>
      <c r="C430" s="32"/>
      <c r="D430" s="162" t="s">
        <v>474</v>
      </c>
      <c r="E430" s="32"/>
      <c r="F430" s="200" t="s">
        <v>618</v>
      </c>
      <c r="G430" s="32"/>
      <c r="H430" s="32"/>
      <c r="I430" s="164"/>
      <c r="J430" s="32"/>
      <c r="K430" s="32"/>
      <c r="L430" s="33"/>
      <c r="M430" s="165"/>
      <c r="N430" s="166"/>
      <c r="O430" s="58"/>
      <c r="P430" s="58"/>
      <c r="Q430" s="58"/>
      <c r="R430" s="58"/>
      <c r="S430" s="58"/>
      <c r="T430" s="59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T430" s="17" t="s">
        <v>474</v>
      </c>
      <c r="AU430" s="17" t="s">
        <v>84</v>
      </c>
    </row>
    <row r="431" spans="1:65" s="12" customFormat="1" ht="22.9" customHeight="1">
      <c r="B431" s="135"/>
      <c r="D431" s="136" t="s">
        <v>74</v>
      </c>
      <c r="E431" s="146" t="s">
        <v>619</v>
      </c>
      <c r="F431" s="146" t="s">
        <v>620</v>
      </c>
      <c r="I431" s="138"/>
      <c r="J431" s="147">
        <f>BK431</f>
        <v>0</v>
      </c>
      <c r="L431" s="135"/>
      <c r="M431" s="140"/>
      <c r="N431" s="141"/>
      <c r="O431" s="141"/>
      <c r="P431" s="142">
        <f>SUM(P432:P438)</f>
        <v>0</v>
      </c>
      <c r="Q431" s="141"/>
      <c r="R431" s="142">
        <f>SUM(R432:R438)</f>
        <v>2.3232860000000001E-2</v>
      </c>
      <c r="S431" s="141"/>
      <c r="T431" s="143">
        <f>SUM(T432:T438)</f>
        <v>0</v>
      </c>
      <c r="AR431" s="136" t="s">
        <v>84</v>
      </c>
      <c r="AT431" s="144" t="s">
        <v>74</v>
      </c>
      <c r="AU431" s="144" t="s">
        <v>82</v>
      </c>
      <c r="AY431" s="136" t="s">
        <v>139</v>
      </c>
      <c r="BK431" s="145">
        <f>SUM(BK432:BK438)</f>
        <v>0</v>
      </c>
    </row>
    <row r="432" spans="1:65" s="2" customFormat="1" ht="24">
      <c r="A432" s="32"/>
      <c r="B432" s="148"/>
      <c r="C432" s="149" t="s">
        <v>621</v>
      </c>
      <c r="D432" s="149" t="s">
        <v>142</v>
      </c>
      <c r="E432" s="150" t="s">
        <v>622</v>
      </c>
      <c r="F432" s="151" t="s">
        <v>623</v>
      </c>
      <c r="G432" s="152" t="s">
        <v>155</v>
      </c>
      <c r="H432" s="153">
        <v>47.414000000000001</v>
      </c>
      <c r="I432" s="154"/>
      <c r="J432" s="155">
        <f>ROUND(I432*H432,2)</f>
        <v>0</v>
      </c>
      <c r="K432" s="151" t="s">
        <v>146</v>
      </c>
      <c r="L432" s="33"/>
      <c r="M432" s="156" t="s">
        <v>1</v>
      </c>
      <c r="N432" s="157" t="s">
        <v>40</v>
      </c>
      <c r="O432" s="58"/>
      <c r="P432" s="158">
        <f>O432*H432</f>
        <v>0</v>
      </c>
      <c r="Q432" s="158">
        <v>2.0000000000000001E-4</v>
      </c>
      <c r="R432" s="158">
        <f>Q432*H432</f>
        <v>9.4828000000000013E-3</v>
      </c>
      <c r="S432" s="158">
        <v>0</v>
      </c>
      <c r="T432" s="159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60" t="s">
        <v>241</v>
      </c>
      <c r="AT432" s="160" t="s">
        <v>142</v>
      </c>
      <c r="AU432" s="160" t="s">
        <v>84</v>
      </c>
      <c r="AY432" s="17" t="s">
        <v>139</v>
      </c>
      <c r="BE432" s="161">
        <f>IF(N432="základní",J432,0)</f>
        <v>0</v>
      </c>
      <c r="BF432" s="161">
        <f>IF(N432="snížená",J432,0)</f>
        <v>0</v>
      </c>
      <c r="BG432" s="161">
        <f>IF(N432="zákl. přenesená",J432,0)</f>
        <v>0</v>
      </c>
      <c r="BH432" s="161">
        <f>IF(N432="sníž. přenesená",J432,0)</f>
        <v>0</v>
      </c>
      <c r="BI432" s="161">
        <f>IF(N432="nulová",J432,0)</f>
        <v>0</v>
      </c>
      <c r="BJ432" s="17" t="s">
        <v>82</v>
      </c>
      <c r="BK432" s="161">
        <f>ROUND(I432*H432,2)</f>
        <v>0</v>
      </c>
      <c r="BL432" s="17" t="s">
        <v>241</v>
      </c>
      <c r="BM432" s="160" t="s">
        <v>624</v>
      </c>
    </row>
    <row r="433" spans="1:65" s="2" customFormat="1" ht="19.5">
      <c r="A433" s="32"/>
      <c r="B433" s="33"/>
      <c r="C433" s="32"/>
      <c r="D433" s="162" t="s">
        <v>149</v>
      </c>
      <c r="E433" s="32"/>
      <c r="F433" s="163" t="s">
        <v>625</v>
      </c>
      <c r="G433" s="32"/>
      <c r="H433" s="32"/>
      <c r="I433" s="164"/>
      <c r="J433" s="32"/>
      <c r="K433" s="32"/>
      <c r="L433" s="33"/>
      <c r="M433" s="165"/>
      <c r="N433" s="166"/>
      <c r="O433" s="58"/>
      <c r="P433" s="58"/>
      <c r="Q433" s="58"/>
      <c r="R433" s="58"/>
      <c r="S433" s="58"/>
      <c r="T433" s="59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T433" s="17" t="s">
        <v>149</v>
      </c>
      <c r="AU433" s="17" t="s">
        <v>84</v>
      </c>
    </row>
    <row r="434" spans="1:65" s="13" customFormat="1">
      <c r="B434" s="167"/>
      <c r="D434" s="162" t="s">
        <v>151</v>
      </c>
      <c r="E434" s="168" t="s">
        <v>1</v>
      </c>
      <c r="F434" s="169" t="s">
        <v>626</v>
      </c>
      <c r="H434" s="170">
        <v>32.512999999999998</v>
      </c>
      <c r="I434" s="171"/>
      <c r="L434" s="167"/>
      <c r="M434" s="172"/>
      <c r="N434" s="173"/>
      <c r="O434" s="173"/>
      <c r="P434" s="173"/>
      <c r="Q434" s="173"/>
      <c r="R434" s="173"/>
      <c r="S434" s="173"/>
      <c r="T434" s="174"/>
      <c r="AT434" s="168" t="s">
        <v>151</v>
      </c>
      <c r="AU434" s="168" t="s">
        <v>84</v>
      </c>
      <c r="AV434" s="13" t="s">
        <v>84</v>
      </c>
      <c r="AW434" s="13" t="s">
        <v>32</v>
      </c>
      <c r="AX434" s="13" t="s">
        <v>75</v>
      </c>
      <c r="AY434" s="168" t="s">
        <v>139</v>
      </c>
    </row>
    <row r="435" spans="1:65" s="13" customFormat="1">
      <c r="B435" s="167"/>
      <c r="D435" s="162" t="s">
        <v>151</v>
      </c>
      <c r="E435" s="168" t="s">
        <v>1</v>
      </c>
      <c r="F435" s="169" t="s">
        <v>627</v>
      </c>
      <c r="H435" s="170">
        <v>14.901</v>
      </c>
      <c r="I435" s="171"/>
      <c r="L435" s="167"/>
      <c r="M435" s="172"/>
      <c r="N435" s="173"/>
      <c r="O435" s="173"/>
      <c r="P435" s="173"/>
      <c r="Q435" s="173"/>
      <c r="R435" s="173"/>
      <c r="S435" s="173"/>
      <c r="T435" s="174"/>
      <c r="AT435" s="168" t="s">
        <v>151</v>
      </c>
      <c r="AU435" s="168" t="s">
        <v>84</v>
      </c>
      <c r="AV435" s="13" t="s">
        <v>84</v>
      </c>
      <c r="AW435" s="13" t="s">
        <v>32</v>
      </c>
      <c r="AX435" s="13" t="s">
        <v>75</v>
      </c>
      <c r="AY435" s="168" t="s">
        <v>139</v>
      </c>
    </row>
    <row r="436" spans="1:65" s="15" customFormat="1">
      <c r="B436" s="182"/>
      <c r="D436" s="162" t="s">
        <v>151</v>
      </c>
      <c r="E436" s="183" t="s">
        <v>1</v>
      </c>
      <c r="F436" s="184" t="s">
        <v>195</v>
      </c>
      <c r="H436" s="185">
        <v>47.414000000000001</v>
      </c>
      <c r="I436" s="186"/>
      <c r="L436" s="182"/>
      <c r="M436" s="187"/>
      <c r="N436" s="188"/>
      <c r="O436" s="188"/>
      <c r="P436" s="188"/>
      <c r="Q436" s="188"/>
      <c r="R436" s="188"/>
      <c r="S436" s="188"/>
      <c r="T436" s="189"/>
      <c r="AT436" s="183" t="s">
        <v>151</v>
      </c>
      <c r="AU436" s="183" t="s">
        <v>84</v>
      </c>
      <c r="AV436" s="15" t="s">
        <v>147</v>
      </c>
      <c r="AW436" s="15" t="s">
        <v>32</v>
      </c>
      <c r="AX436" s="15" t="s">
        <v>82</v>
      </c>
      <c r="AY436" s="183" t="s">
        <v>139</v>
      </c>
    </row>
    <row r="437" spans="1:65" s="2" customFormat="1" ht="24">
      <c r="A437" s="32"/>
      <c r="B437" s="148"/>
      <c r="C437" s="149" t="s">
        <v>628</v>
      </c>
      <c r="D437" s="149" t="s">
        <v>142</v>
      </c>
      <c r="E437" s="150" t="s">
        <v>629</v>
      </c>
      <c r="F437" s="151" t="s">
        <v>630</v>
      </c>
      <c r="G437" s="152" t="s">
        <v>155</v>
      </c>
      <c r="H437" s="153">
        <v>47.414000000000001</v>
      </c>
      <c r="I437" s="154"/>
      <c r="J437" s="155">
        <f>ROUND(I437*H437,2)</f>
        <v>0</v>
      </c>
      <c r="K437" s="151" t="s">
        <v>146</v>
      </c>
      <c r="L437" s="33"/>
      <c r="M437" s="156" t="s">
        <v>1</v>
      </c>
      <c r="N437" s="157" t="s">
        <v>40</v>
      </c>
      <c r="O437" s="58"/>
      <c r="P437" s="158">
        <f>O437*H437</f>
        <v>0</v>
      </c>
      <c r="Q437" s="158">
        <v>2.9E-4</v>
      </c>
      <c r="R437" s="158">
        <f>Q437*H437</f>
        <v>1.375006E-2</v>
      </c>
      <c r="S437" s="158">
        <v>0</v>
      </c>
      <c r="T437" s="159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60" t="s">
        <v>241</v>
      </c>
      <c r="AT437" s="160" t="s">
        <v>142</v>
      </c>
      <c r="AU437" s="160" t="s">
        <v>84</v>
      </c>
      <c r="AY437" s="17" t="s">
        <v>139</v>
      </c>
      <c r="BE437" s="161">
        <f>IF(N437="základní",J437,0)</f>
        <v>0</v>
      </c>
      <c r="BF437" s="161">
        <f>IF(N437="snížená",J437,0)</f>
        <v>0</v>
      </c>
      <c r="BG437" s="161">
        <f>IF(N437="zákl. přenesená",J437,0)</f>
        <v>0</v>
      </c>
      <c r="BH437" s="161">
        <f>IF(N437="sníž. přenesená",J437,0)</f>
        <v>0</v>
      </c>
      <c r="BI437" s="161">
        <f>IF(N437="nulová",J437,0)</f>
        <v>0</v>
      </c>
      <c r="BJ437" s="17" t="s">
        <v>82</v>
      </c>
      <c r="BK437" s="161">
        <f>ROUND(I437*H437,2)</f>
        <v>0</v>
      </c>
      <c r="BL437" s="17" t="s">
        <v>241</v>
      </c>
      <c r="BM437" s="160" t="s">
        <v>631</v>
      </c>
    </row>
    <row r="438" spans="1:65" s="2" customFormat="1" ht="19.5">
      <c r="A438" s="32"/>
      <c r="B438" s="33"/>
      <c r="C438" s="32"/>
      <c r="D438" s="162" t="s">
        <v>149</v>
      </c>
      <c r="E438" s="32"/>
      <c r="F438" s="163" t="s">
        <v>632</v>
      </c>
      <c r="G438" s="32"/>
      <c r="H438" s="32"/>
      <c r="I438" s="164"/>
      <c r="J438" s="32"/>
      <c r="K438" s="32"/>
      <c r="L438" s="33"/>
      <c r="M438" s="165"/>
      <c r="N438" s="166"/>
      <c r="O438" s="58"/>
      <c r="P438" s="58"/>
      <c r="Q438" s="58"/>
      <c r="R438" s="58"/>
      <c r="S438" s="58"/>
      <c r="T438" s="59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T438" s="17" t="s">
        <v>149</v>
      </c>
      <c r="AU438" s="17" t="s">
        <v>84</v>
      </c>
    </row>
    <row r="439" spans="1:65" s="12" customFormat="1" ht="25.9" customHeight="1">
      <c r="B439" s="135"/>
      <c r="D439" s="136" t="s">
        <v>74</v>
      </c>
      <c r="E439" s="137" t="s">
        <v>633</v>
      </c>
      <c r="F439" s="137" t="s">
        <v>634</v>
      </c>
      <c r="I439" s="138"/>
      <c r="J439" s="139">
        <f>BK439</f>
        <v>0</v>
      </c>
      <c r="L439" s="135"/>
      <c r="M439" s="140"/>
      <c r="N439" s="141"/>
      <c r="O439" s="141"/>
      <c r="P439" s="142">
        <f>SUM(P440:P443)</f>
        <v>0</v>
      </c>
      <c r="Q439" s="141"/>
      <c r="R439" s="142">
        <f>SUM(R440:R443)</f>
        <v>0</v>
      </c>
      <c r="S439" s="141"/>
      <c r="T439" s="143">
        <f>SUM(T440:T443)</f>
        <v>0</v>
      </c>
      <c r="AR439" s="136" t="s">
        <v>147</v>
      </c>
      <c r="AT439" s="144" t="s">
        <v>74</v>
      </c>
      <c r="AU439" s="144" t="s">
        <v>75</v>
      </c>
      <c r="AY439" s="136" t="s">
        <v>139</v>
      </c>
      <c r="BK439" s="145">
        <f>SUM(BK440:BK443)</f>
        <v>0</v>
      </c>
    </row>
    <row r="440" spans="1:65" s="2" customFormat="1" ht="16.5" customHeight="1">
      <c r="A440" s="32"/>
      <c r="B440" s="148"/>
      <c r="C440" s="149" t="s">
        <v>635</v>
      </c>
      <c r="D440" s="149" t="s">
        <v>142</v>
      </c>
      <c r="E440" s="150" t="s">
        <v>636</v>
      </c>
      <c r="F440" s="151" t="s">
        <v>637</v>
      </c>
      <c r="G440" s="152" t="s">
        <v>638</v>
      </c>
      <c r="H440" s="153">
        <v>35</v>
      </c>
      <c r="I440" s="154"/>
      <c r="J440" s="155">
        <f>ROUND(I440*H440,2)</f>
        <v>0</v>
      </c>
      <c r="K440" s="151" t="s">
        <v>146</v>
      </c>
      <c r="L440" s="33"/>
      <c r="M440" s="156" t="s">
        <v>1</v>
      </c>
      <c r="N440" s="157" t="s">
        <v>40</v>
      </c>
      <c r="O440" s="58"/>
      <c r="P440" s="158">
        <f>O440*H440</f>
        <v>0</v>
      </c>
      <c r="Q440" s="158">
        <v>0</v>
      </c>
      <c r="R440" s="158">
        <f>Q440*H440</f>
        <v>0</v>
      </c>
      <c r="S440" s="158">
        <v>0</v>
      </c>
      <c r="T440" s="159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60" t="s">
        <v>639</v>
      </c>
      <c r="AT440" s="160" t="s">
        <v>142</v>
      </c>
      <c r="AU440" s="160" t="s">
        <v>82</v>
      </c>
      <c r="AY440" s="17" t="s">
        <v>139</v>
      </c>
      <c r="BE440" s="161">
        <f>IF(N440="základní",J440,0)</f>
        <v>0</v>
      </c>
      <c r="BF440" s="161">
        <f>IF(N440="snížená",J440,0)</f>
        <v>0</v>
      </c>
      <c r="BG440" s="161">
        <f>IF(N440="zákl. přenesená",J440,0)</f>
        <v>0</v>
      </c>
      <c r="BH440" s="161">
        <f>IF(N440="sníž. přenesená",J440,0)</f>
        <v>0</v>
      </c>
      <c r="BI440" s="161">
        <f>IF(N440="nulová",J440,0)</f>
        <v>0</v>
      </c>
      <c r="BJ440" s="17" t="s">
        <v>82</v>
      </c>
      <c r="BK440" s="161">
        <f>ROUND(I440*H440,2)</f>
        <v>0</v>
      </c>
      <c r="BL440" s="17" t="s">
        <v>639</v>
      </c>
      <c r="BM440" s="160" t="s">
        <v>640</v>
      </c>
    </row>
    <row r="441" spans="1:65" s="2" customFormat="1" ht="19.5">
      <c r="A441" s="32"/>
      <c r="B441" s="33"/>
      <c r="C441" s="32"/>
      <c r="D441" s="162" t="s">
        <v>149</v>
      </c>
      <c r="E441" s="32"/>
      <c r="F441" s="163" t="s">
        <v>641</v>
      </c>
      <c r="G441" s="32"/>
      <c r="H441" s="32"/>
      <c r="I441" s="164"/>
      <c r="J441" s="32"/>
      <c r="K441" s="32"/>
      <c r="L441" s="33"/>
      <c r="M441" s="165"/>
      <c r="N441" s="166"/>
      <c r="O441" s="58"/>
      <c r="P441" s="58"/>
      <c r="Q441" s="58"/>
      <c r="R441" s="58"/>
      <c r="S441" s="58"/>
      <c r="T441" s="59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T441" s="17" t="s">
        <v>149</v>
      </c>
      <c r="AU441" s="17" t="s">
        <v>82</v>
      </c>
    </row>
    <row r="442" spans="1:65" s="14" customFormat="1" ht="22.5">
      <c r="B442" s="175"/>
      <c r="D442" s="162" t="s">
        <v>151</v>
      </c>
      <c r="E442" s="176" t="s">
        <v>1</v>
      </c>
      <c r="F442" s="177" t="s">
        <v>642</v>
      </c>
      <c r="H442" s="176" t="s">
        <v>1</v>
      </c>
      <c r="I442" s="178"/>
      <c r="L442" s="175"/>
      <c r="M442" s="179"/>
      <c r="N442" s="180"/>
      <c r="O442" s="180"/>
      <c r="P442" s="180"/>
      <c r="Q442" s="180"/>
      <c r="R442" s="180"/>
      <c r="S442" s="180"/>
      <c r="T442" s="181"/>
      <c r="AT442" s="176" t="s">
        <v>151</v>
      </c>
      <c r="AU442" s="176" t="s">
        <v>82</v>
      </c>
      <c r="AV442" s="14" t="s">
        <v>82</v>
      </c>
      <c r="AW442" s="14" t="s">
        <v>32</v>
      </c>
      <c r="AX442" s="14" t="s">
        <v>75</v>
      </c>
      <c r="AY442" s="176" t="s">
        <v>139</v>
      </c>
    </row>
    <row r="443" spans="1:65" s="13" customFormat="1">
      <c r="B443" s="167"/>
      <c r="D443" s="162" t="s">
        <v>151</v>
      </c>
      <c r="E443" s="168" t="s">
        <v>1</v>
      </c>
      <c r="F443" s="169">
        <v>35</v>
      </c>
      <c r="H443" s="170">
        <v>35</v>
      </c>
      <c r="I443" s="171"/>
      <c r="L443" s="167"/>
      <c r="M443" s="201"/>
      <c r="N443" s="202"/>
      <c r="O443" s="202"/>
      <c r="P443" s="202"/>
      <c r="Q443" s="202"/>
      <c r="R443" s="202"/>
      <c r="S443" s="202"/>
      <c r="T443" s="203"/>
      <c r="AT443" s="168" t="s">
        <v>151</v>
      </c>
      <c r="AU443" s="168" t="s">
        <v>82</v>
      </c>
      <c r="AV443" s="13" t="s">
        <v>84</v>
      </c>
      <c r="AW443" s="13" t="s">
        <v>32</v>
      </c>
      <c r="AX443" s="13" t="s">
        <v>82</v>
      </c>
      <c r="AY443" s="168" t="s">
        <v>139</v>
      </c>
    </row>
    <row r="444" spans="1:65" s="2" customFormat="1" ht="6.95" customHeight="1">
      <c r="A444" s="32"/>
      <c r="B444" s="47"/>
      <c r="C444" s="48"/>
      <c r="D444" s="48"/>
      <c r="E444" s="48"/>
      <c r="F444" s="48"/>
      <c r="G444" s="48"/>
      <c r="H444" s="48"/>
      <c r="I444" s="48"/>
      <c r="J444" s="48"/>
      <c r="K444" s="48"/>
      <c r="L444" s="33"/>
      <c r="M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</row>
  </sheetData>
  <autoFilter ref="C137:K443"/>
  <mergeCells count="12">
    <mergeCell ref="E130:H130"/>
    <mergeCell ref="L2:V2"/>
    <mergeCell ref="E85:H85"/>
    <mergeCell ref="E87:H87"/>
    <mergeCell ref="E89:H89"/>
    <mergeCell ref="E126:H126"/>
    <mergeCell ref="E128:H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6"/>
  <sheetViews>
    <sheetView showGridLines="0" workbookViewId="0">
      <selection activeCell="W298" sqref="W29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96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7" t="str">
        <f>'Rekapitulace stavby'!K6</f>
        <v>Masarykova ZŠ - oprava sociálního zázemí u tělocvičny</v>
      </c>
      <c r="F7" s="258"/>
      <c r="G7" s="258"/>
      <c r="H7" s="258"/>
      <c r="L7" s="20"/>
    </row>
    <row r="8" spans="1:46" s="1" customFormat="1" ht="12" customHeight="1">
      <c r="B8" s="20"/>
      <c r="D8" s="27" t="s">
        <v>97</v>
      </c>
      <c r="L8" s="20"/>
    </row>
    <row r="9" spans="1:46" s="2" customFormat="1" ht="16.5" customHeight="1">
      <c r="A9" s="32"/>
      <c r="B9" s="33"/>
      <c r="C9" s="32"/>
      <c r="D9" s="32"/>
      <c r="E9" s="257" t="s">
        <v>98</v>
      </c>
      <c r="F9" s="256"/>
      <c r="G9" s="256"/>
      <c r="H9" s="256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99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35" t="s">
        <v>643</v>
      </c>
      <c r="F11" s="256"/>
      <c r="G11" s="256"/>
      <c r="H11" s="256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9. 2. 2021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9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29" t="s">
        <v>1</v>
      </c>
      <c r="F29" s="229"/>
      <c r="G29" s="229"/>
      <c r="H29" s="229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35</v>
      </c>
      <c r="E32" s="32"/>
      <c r="F32" s="32"/>
      <c r="G32" s="32"/>
      <c r="H32" s="32"/>
      <c r="I32" s="32"/>
      <c r="J32" s="71">
        <f>ROUND(J133,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36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39</v>
      </c>
      <c r="E35" s="27" t="s">
        <v>40</v>
      </c>
      <c r="F35" s="104">
        <f>ROUND((SUM(BE133:BE325)),  2)</f>
        <v>0</v>
      </c>
      <c r="G35" s="32"/>
      <c r="H35" s="32"/>
      <c r="I35" s="105">
        <v>0.21</v>
      </c>
      <c r="J35" s="104">
        <f>ROUND(((SUM(BE133:BE325))*I35),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04">
        <f>ROUND((SUM(BF133:BF325)),  2)</f>
        <v>0</v>
      </c>
      <c r="G36" s="32"/>
      <c r="H36" s="32"/>
      <c r="I36" s="105">
        <v>0.15</v>
      </c>
      <c r="J36" s="104">
        <f>ROUND(((SUM(BF133:BF325))*I36),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4">
        <f>ROUND((SUM(BG133:BG325)),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04">
        <f>ROUND((SUM(BH133:BH325)),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ROUND((SUM(BI133:BI325)),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45</v>
      </c>
      <c r="E41" s="60"/>
      <c r="F41" s="60"/>
      <c r="G41" s="108" t="s">
        <v>46</v>
      </c>
      <c r="H41" s="109" t="s">
        <v>47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2" t="s">
        <v>51</v>
      </c>
      <c r="G61" s="45" t="s">
        <v>50</v>
      </c>
      <c r="H61" s="35"/>
      <c r="I61" s="35"/>
      <c r="J61" s="11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2" t="s">
        <v>51</v>
      </c>
      <c r="G76" s="45" t="s">
        <v>50</v>
      </c>
      <c r="H76" s="35"/>
      <c r="I76" s="35"/>
      <c r="J76" s="11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7" t="str">
        <f>E7</f>
        <v>Masarykova ZŠ - oprava sociálního zázemí u tělocvičny</v>
      </c>
      <c r="F85" s="258"/>
      <c r="G85" s="258"/>
      <c r="H85" s="258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97</v>
      </c>
      <c r="L86" s="20"/>
    </row>
    <row r="87" spans="1:31" s="2" customFormat="1" ht="16.5" customHeight="1">
      <c r="A87" s="32"/>
      <c r="B87" s="33"/>
      <c r="C87" s="32"/>
      <c r="D87" s="32"/>
      <c r="E87" s="257" t="s">
        <v>98</v>
      </c>
      <c r="F87" s="256"/>
      <c r="G87" s="256"/>
      <c r="H87" s="256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99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35" t="str">
        <f>E11</f>
        <v>002 - Zdravotně technická instalace</v>
      </c>
      <c r="F89" s="256"/>
      <c r="G89" s="256"/>
      <c r="H89" s="256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9. 2. 2021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Bohumín</v>
      </c>
      <c r="G93" s="32"/>
      <c r="H93" s="32"/>
      <c r="I93" s="27" t="s">
        <v>30</v>
      </c>
      <c r="J93" s="30" t="str">
        <f>E23</f>
        <v>RP Projekt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102</v>
      </c>
      <c r="D96" s="106"/>
      <c r="E96" s="106"/>
      <c r="F96" s="106"/>
      <c r="G96" s="106"/>
      <c r="H96" s="106"/>
      <c r="I96" s="106"/>
      <c r="J96" s="115" t="s">
        <v>103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104</v>
      </c>
      <c r="D98" s="32"/>
      <c r="E98" s="32"/>
      <c r="F98" s="32"/>
      <c r="G98" s="32"/>
      <c r="H98" s="32"/>
      <c r="I98" s="32"/>
      <c r="J98" s="71">
        <f>J133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105</v>
      </c>
    </row>
    <row r="99" spans="1:47" s="9" customFormat="1" ht="24.95" customHeight="1">
      <c r="B99" s="117"/>
      <c r="D99" s="118" t="s">
        <v>106</v>
      </c>
      <c r="E99" s="119"/>
      <c r="F99" s="119"/>
      <c r="G99" s="119"/>
      <c r="H99" s="119"/>
      <c r="I99" s="119"/>
      <c r="J99" s="120">
        <f>J134</f>
        <v>0</v>
      </c>
      <c r="L99" s="117"/>
    </row>
    <row r="100" spans="1:47" s="10" customFormat="1" ht="19.899999999999999" customHeight="1">
      <c r="B100" s="121"/>
      <c r="D100" s="122" t="s">
        <v>108</v>
      </c>
      <c r="E100" s="123"/>
      <c r="F100" s="123"/>
      <c r="G100" s="123"/>
      <c r="H100" s="123"/>
      <c r="I100" s="123"/>
      <c r="J100" s="124">
        <f>J135</f>
        <v>0</v>
      </c>
      <c r="L100" s="121"/>
    </row>
    <row r="101" spans="1:47" s="10" customFormat="1" ht="19.899999999999999" customHeight="1">
      <c r="B101" s="121"/>
      <c r="D101" s="122" t="s">
        <v>109</v>
      </c>
      <c r="E101" s="123"/>
      <c r="F101" s="123"/>
      <c r="G101" s="123"/>
      <c r="H101" s="123"/>
      <c r="I101" s="123"/>
      <c r="J101" s="124">
        <f>J141</f>
        <v>0</v>
      </c>
      <c r="L101" s="121"/>
    </row>
    <row r="102" spans="1:47" s="10" customFormat="1" ht="19.899999999999999" customHeight="1">
      <c r="B102" s="121"/>
      <c r="D102" s="122" t="s">
        <v>110</v>
      </c>
      <c r="E102" s="123"/>
      <c r="F102" s="123"/>
      <c r="G102" s="123"/>
      <c r="H102" s="123"/>
      <c r="I102" s="123"/>
      <c r="J102" s="124">
        <f>J150</f>
        <v>0</v>
      </c>
      <c r="L102" s="121"/>
    </row>
    <row r="103" spans="1:47" s="10" customFormat="1" ht="19.899999999999999" customHeight="1">
      <c r="B103" s="121"/>
      <c r="D103" s="122" t="s">
        <v>111</v>
      </c>
      <c r="E103" s="123"/>
      <c r="F103" s="123"/>
      <c r="G103" s="123"/>
      <c r="H103" s="123"/>
      <c r="I103" s="123"/>
      <c r="J103" s="124">
        <f>J160</f>
        <v>0</v>
      </c>
      <c r="L103" s="121"/>
    </row>
    <row r="104" spans="1:47" s="9" customFormat="1" ht="24.95" customHeight="1">
      <c r="B104" s="117"/>
      <c r="D104" s="118" t="s">
        <v>112</v>
      </c>
      <c r="E104" s="119"/>
      <c r="F104" s="119"/>
      <c r="G104" s="119"/>
      <c r="H104" s="119"/>
      <c r="I104" s="119"/>
      <c r="J104" s="120">
        <f>J163</f>
        <v>0</v>
      </c>
      <c r="L104" s="117"/>
    </row>
    <row r="105" spans="1:47" s="10" customFormat="1" ht="19.899999999999999" customHeight="1">
      <c r="B105" s="121"/>
      <c r="D105" s="122" t="s">
        <v>644</v>
      </c>
      <c r="E105" s="123"/>
      <c r="F105" s="123"/>
      <c r="G105" s="123"/>
      <c r="H105" s="123"/>
      <c r="I105" s="123"/>
      <c r="J105" s="124">
        <f>J164</f>
        <v>0</v>
      </c>
      <c r="L105" s="121"/>
    </row>
    <row r="106" spans="1:47" s="10" customFormat="1" ht="19.899999999999999" customHeight="1">
      <c r="B106" s="121"/>
      <c r="D106" s="122" t="s">
        <v>645</v>
      </c>
      <c r="E106" s="123"/>
      <c r="F106" s="123"/>
      <c r="G106" s="123"/>
      <c r="H106" s="123"/>
      <c r="I106" s="123"/>
      <c r="J106" s="124">
        <f>J200</f>
        <v>0</v>
      </c>
      <c r="L106" s="121"/>
    </row>
    <row r="107" spans="1:47" s="10" customFormat="1" ht="19.899999999999999" customHeight="1">
      <c r="B107" s="121"/>
      <c r="D107" s="122" t="s">
        <v>113</v>
      </c>
      <c r="E107" s="123"/>
      <c r="F107" s="123"/>
      <c r="G107" s="123"/>
      <c r="H107" s="123"/>
      <c r="I107" s="123"/>
      <c r="J107" s="124">
        <f>J230</f>
        <v>0</v>
      </c>
      <c r="L107" s="121"/>
    </row>
    <row r="108" spans="1:47" s="10" customFormat="1" ht="19.899999999999999" customHeight="1">
      <c r="B108" s="121"/>
      <c r="D108" s="122" t="s">
        <v>646</v>
      </c>
      <c r="E108" s="123"/>
      <c r="F108" s="123"/>
      <c r="G108" s="123"/>
      <c r="H108" s="123"/>
      <c r="I108" s="123"/>
      <c r="J108" s="124">
        <f>J276</f>
        <v>0</v>
      </c>
      <c r="L108" s="121"/>
    </row>
    <row r="109" spans="1:47" s="10" customFormat="1" ht="19.899999999999999" customHeight="1">
      <c r="B109" s="121"/>
      <c r="D109" s="122" t="s">
        <v>647</v>
      </c>
      <c r="E109" s="123"/>
      <c r="F109" s="123"/>
      <c r="G109" s="123"/>
      <c r="H109" s="123"/>
      <c r="I109" s="123"/>
      <c r="J109" s="124">
        <f>J285</f>
        <v>0</v>
      </c>
      <c r="L109" s="121"/>
    </row>
    <row r="110" spans="1:47" s="10" customFormat="1" ht="19.899999999999999" customHeight="1">
      <c r="B110" s="121"/>
      <c r="D110" s="122" t="s">
        <v>121</v>
      </c>
      <c r="E110" s="123"/>
      <c r="F110" s="123"/>
      <c r="G110" s="123"/>
      <c r="H110" s="123"/>
      <c r="I110" s="123"/>
      <c r="J110" s="124">
        <f>J305</f>
        <v>0</v>
      </c>
      <c r="L110" s="121"/>
    </row>
    <row r="111" spans="1:47" s="9" customFormat="1" ht="24.95" customHeight="1">
      <c r="B111" s="117"/>
      <c r="D111" s="118" t="s">
        <v>123</v>
      </c>
      <c r="E111" s="119"/>
      <c r="F111" s="119"/>
      <c r="G111" s="119"/>
      <c r="H111" s="119"/>
      <c r="I111" s="119"/>
      <c r="J111" s="120">
        <f>J317</f>
        <v>0</v>
      </c>
      <c r="L111" s="117"/>
    </row>
    <row r="112" spans="1:47" s="2" customFormat="1" ht="21.7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5" customHeight="1">
      <c r="A113" s="32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5" customHeight="1">
      <c r="A117" s="32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5" customHeight="1">
      <c r="A118" s="32"/>
      <c r="B118" s="33"/>
      <c r="C118" s="21" t="s">
        <v>124</v>
      </c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16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2"/>
      <c r="D121" s="32"/>
      <c r="E121" s="257" t="str">
        <f>E7</f>
        <v>Masarykova ZŠ - oprava sociálního zázemí u tělocvičny</v>
      </c>
      <c r="F121" s="258"/>
      <c r="G121" s="258"/>
      <c r="H121" s="258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1" customFormat="1" ht="12" customHeight="1">
      <c r="B122" s="20"/>
      <c r="C122" s="27" t="s">
        <v>97</v>
      </c>
      <c r="L122" s="20"/>
    </row>
    <row r="123" spans="1:31" s="2" customFormat="1" ht="16.5" customHeight="1">
      <c r="A123" s="32"/>
      <c r="B123" s="33"/>
      <c r="C123" s="32"/>
      <c r="D123" s="32"/>
      <c r="E123" s="257" t="s">
        <v>98</v>
      </c>
      <c r="F123" s="256"/>
      <c r="G123" s="256"/>
      <c r="H123" s="256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99</v>
      </c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6.5" customHeight="1">
      <c r="A125" s="32"/>
      <c r="B125" s="33"/>
      <c r="C125" s="32"/>
      <c r="D125" s="32"/>
      <c r="E125" s="235" t="str">
        <f>E11</f>
        <v>002 - Zdravotně technická instalace</v>
      </c>
      <c r="F125" s="256"/>
      <c r="G125" s="256"/>
      <c r="H125" s="256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20</v>
      </c>
      <c r="D127" s="32"/>
      <c r="E127" s="32"/>
      <c r="F127" s="25" t="str">
        <f>F14</f>
        <v xml:space="preserve"> </v>
      </c>
      <c r="G127" s="32"/>
      <c r="H127" s="32"/>
      <c r="I127" s="27" t="s">
        <v>22</v>
      </c>
      <c r="J127" s="55" t="str">
        <f>IF(J14="","",J14)</f>
        <v>9. 2. 2021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2" customHeight="1">
      <c r="A129" s="32"/>
      <c r="B129" s="33"/>
      <c r="C129" s="27" t="s">
        <v>24</v>
      </c>
      <c r="D129" s="32"/>
      <c r="E129" s="32"/>
      <c r="F129" s="25" t="str">
        <f>E17</f>
        <v>Město Bohumín</v>
      </c>
      <c r="G129" s="32"/>
      <c r="H129" s="32"/>
      <c r="I129" s="27" t="s">
        <v>30</v>
      </c>
      <c r="J129" s="30" t="str">
        <f>E23</f>
        <v>RP Projekt s.r.o.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2" customHeight="1">
      <c r="A130" s="32"/>
      <c r="B130" s="33"/>
      <c r="C130" s="27" t="s">
        <v>28</v>
      </c>
      <c r="D130" s="32"/>
      <c r="E130" s="32"/>
      <c r="F130" s="25" t="str">
        <f>IF(E20="","",E20)</f>
        <v>Vyplň údaj</v>
      </c>
      <c r="G130" s="32"/>
      <c r="H130" s="32"/>
      <c r="I130" s="27" t="s">
        <v>33</v>
      </c>
      <c r="J130" s="30" t="str">
        <f>E26</f>
        <v xml:space="preserve"> 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0.35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11" customFormat="1" ht="29.25" customHeight="1">
      <c r="A132" s="125"/>
      <c r="B132" s="126"/>
      <c r="C132" s="127" t="s">
        <v>125</v>
      </c>
      <c r="D132" s="128" t="s">
        <v>60</v>
      </c>
      <c r="E132" s="128" t="s">
        <v>56</v>
      </c>
      <c r="F132" s="128" t="s">
        <v>57</v>
      </c>
      <c r="G132" s="128" t="s">
        <v>126</v>
      </c>
      <c r="H132" s="128" t="s">
        <v>127</v>
      </c>
      <c r="I132" s="128" t="s">
        <v>128</v>
      </c>
      <c r="J132" s="128" t="s">
        <v>103</v>
      </c>
      <c r="K132" s="129" t="s">
        <v>129</v>
      </c>
      <c r="L132" s="130"/>
      <c r="M132" s="62" t="s">
        <v>1</v>
      </c>
      <c r="N132" s="63" t="s">
        <v>39</v>
      </c>
      <c r="O132" s="63" t="s">
        <v>130</v>
      </c>
      <c r="P132" s="63" t="s">
        <v>131</v>
      </c>
      <c r="Q132" s="63" t="s">
        <v>132</v>
      </c>
      <c r="R132" s="63" t="s">
        <v>133</v>
      </c>
      <c r="S132" s="63" t="s">
        <v>134</v>
      </c>
      <c r="T132" s="64" t="s">
        <v>135</v>
      </c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</row>
    <row r="133" spans="1:65" s="2" customFormat="1" ht="22.9" customHeight="1">
      <c r="A133" s="32"/>
      <c r="B133" s="33"/>
      <c r="C133" s="69" t="s">
        <v>136</v>
      </c>
      <c r="D133" s="32"/>
      <c r="E133" s="32"/>
      <c r="F133" s="32"/>
      <c r="G133" s="32"/>
      <c r="H133" s="32"/>
      <c r="I133" s="32"/>
      <c r="J133" s="131">
        <f>BK133</f>
        <v>0</v>
      </c>
      <c r="K133" s="32"/>
      <c r="L133" s="33"/>
      <c r="M133" s="65"/>
      <c r="N133" s="56"/>
      <c r="O133" s="66"/>
      <c r="P133" s="132">
        <f>P134+P163+P317</f>
        <v>0</v>
      </c>
      <c r="Q133" s="66"/>
      <c r="R133" s="132">
        <f>R134+R163+R317</f>
        <v>0.78245900000000002</v>
      </c>
      <c r="S133" s="66"/>
      <c r="T133" s="133">
        <f>T134+T163+T317</f>
        <v>0.31083000000000005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74</v>
      </c>
      <c r="AU133" s="17" t="s">
        <v>105</v>
      </c>
      <c r="BK133" s="134">
        <f>BK134+BK163+BK317</f>
        <v>0</v>
      </c>
    </row>
    <row r="134" spans="1:65" s="12" customFormat="1" ht="25.9" customHeight="1">
      <c r="B134" s="135"/>
      <c r="D134" s="136" t="s">
        <v>74</v>
      </c>
      <c r="E134" s="137" t="s">
        <v>137</v>
      </c>
      <c r="F134" s="137" t="s">
        <v>138</v>
      </c>
      <c r="I134" s="138"/>
      <c r="J134" s="139">
        <f>BK134</f>
        <v>0</v>
      </c>
      <c r="L134" s="135"/>
      <c r="M134" s="140"/>
      <c r="N134" s="141"/>
      <c r="O134" s="141"/>
      <c r="P134" s="142">
        <f>P135+P141+P150+P160</f>
        <v>0</v>
      </c>
      <c r="Q134" s="141"/>
      <c r="R134" s="142">
        <f>R135+R141+R150+R160</f>
        <v>0.34469900000000003</v>
      </c>
      <c r="S134" s="141"/>
      <c r="T134" s="143">
        <f>T135+T141+T150+T160</f>
        <v>8.3400000000000002E-2</v>
      </c>
      <c r="AR134" s="136" t="s">
        <v>82</v>
      </c>
      <c r="AT134" s="144" t="s">
        <v>74</v>
      </c>
      <c r="AU134" s="144" t="s">
        <v>75</v>
      </c>
      <c r="AY134" s="136" t="s">
        <v>139</v>
      </c>
      <c r="BK134" s="145">
        <f>BK135+BK141+BK150+BK160</f>
        <v>0</v>
      </c>
    </row>
    <row r="135" spans="1:65" s="12" customFormat="1" ht="22.9" customHeight="1">
      <c r="B135" s="135"/>
      <c r="D135" s="136" t="s">
        <v>74</v>
      </c>
      <c r="E135" s="146" t="s">
        <v>159</v>
      </c>
      <c r="F135" s="146" t="s">
        <v>160</v>
      </c>
      <c r="I135" s="138"/>
      <c r="J135" s="147">
        <f>BK135</f>
        <v>0</v>
      </c>
      <c r="L135" s="135"/>
      <c r="M135" s="140"/>
      <c r="N135" s="141"/>
      <c r="O135" s="141"/>
      <c r="P135" s="142">
        <f>SUM(P136:P140)</f>
        <v>0</v>
      </c>
      <c r="Q135" s="141"/>
      <c r="R135" s="142">
        <f>SUM(R136:R140)</f>
        <v>0.34469900000000003</v>
      </c>
      <c r="S135" s="141"/>
      <c r="T135" s="143">
        <f>SUM(T136:T140)</f>
        <v>0</v>
      </c>
      <c r="AR135" s="136" t="s">
        <v>82</v>
      </c>
      <c r="AT135" s="144" t="s">
        <v>74</v>
      </c>
      <c r="AU135" s="144" t="s">
        <v>82</v>
      </c>
      <c r="AY135" s="136" t="s">
        <v>139</v>
      </c>
      <c r="BK135" s="145">
        <f>SUM(BK136:BK140)</f>
        <v>0</v>
      </c>
    </row>
    <row r="136" spans="1:65" s="2" customFormat="1" ht="24">
      <c r="A136" s="32"/>
      <c r="B136" s="148"/>
      <c r="C136" s="149" t="s">
        <v>82</v>
      </c>
      <c r="D136" s="149" t="s">
        <v>142</v>
      </c>
      <c r="E136" s="150" t="s">
        <v>648</v>
      </c>
      <c r="F136" s="151" t="s">
        <v>649</v>
      </c>
      <c r="G136" s="152" t="s">
        <v>155</v>
      </c>
      <c r="H136" s="153">
        <v>8.3000000000000007</v>
      </c>
      <c r="I136" s="154"/>
      <c r="J136" s="155">
        <f>ROUND(I136*H136,2)</f>
        <v>0</v>
      </c>
      <c r="K136" s="151" t="s">
        <v>146</v>
      </c>
      <c r="L136" s="33"/>
      <c r="M136" s="156" t="s">
        <v>1</v>
      </c>
      <c r="N136" s="157" t="s">
        <v>40</v>
      </c>
      <c r="O136" s="58"/>
      <c r="P136" s="158">
        <f>O136*H136</f>
        <v>0</v>
      </c>
      <c r="Q136" s="158">
        <v>4.1529999999999997E-2</v>
      </c>
      <c r="R136" s="158">
        <f>Q136*H136</f>
        <v>0.34469900000000003</v>
      </c>
      <c r="S136" s="158">
        <v>0</v>
      </c>
      <c r="T136" s="159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0" t="s">
        <v>147</v>
      </c>
      <c r="AT136" s="160" t="s">
        <v>142</v>
      </c>
      <c r="AU136" s="160" t="s">
        <v>84</v>
      </c>
      <c r="AY136" s="17" t="s">
        <v>139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7" t="s">
        <v>82</v>
      </c>
      <c r="BK136" s="161">
        <f>ROUND(I136*H136,2)</f>
        <v>0</v>
      </c>
      <c r="BL136" s="17" t="s">
        <v>147</v>
      </c>
      <c r="BM136" s="160" t="s">
        <v>650</v>
      </c>
    </row>
    <row r="137" spans="1:65" s="2" customFormat="1" ht="19.5">
      <c r="A137" s="32"/>
      <c r="B137" s="33"/>
      <c r="C137" s="32"/>
      <c r="D137" s="162" t="s">
        <v>149</v>
      </c>
      <c r="E137" s="32"/>
      <c r="F137" s="163" t="s">
        <v>651</v>
      </c>
      <c r="G137" s="32"/>
      <c r="H137" s="32"/>
      <c r="I137" s="164"/>
      <c r="J137" s="32"/>
      <c r="K137" s="32"/>
      <c r="L137" s="33"/>
      <c r="M137" s="165"/>
      <c r="N137" s="166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149</v>
      </c>
      <c r="AU137" s="17" t="s">
        <v>84</v>
      </c>
    </row>
    <row r="138" spans="1:65" s="13" customFormat="1">
      <c r="B138" s="167"/>
      <c r="D138" s="162" t="s">
        <v>151</v>
      </c>
      <c r="E138" s="168" t="s">
        <v>1</v>
      </c>
      <c r="F138" s="169" t="s">
        <v>652</v>
      </c>
      <c r="H138" s="170">
        <v>3.5</v>
      </c>
      <c r="I138" s="171"/>
      <c r="L138" s="167"/>
      <c r="M138" s="172"/>
      <c r="N138" s="173"/>
      <c r="O138" s="173"/>
      <c r="P138" s="173"/>
      <c r="Q138" s="173"/>
      <c r="R138" s="173"/>
      <c r="S138" s="173"/>
      <c r="T138" s="174"/>
      <c r="AT138" s="168" t="s">
        <v>151</v>
      </c>
      <c r="AU138" s="168" t="s">
        <v>84</v>
      </c>
      <c r="AV138" s="13" t="s">
        <v>84</v>
      </c>
      <c r="AW138" s="13" t="s">
        <v>32</v>
      </c>
      <c r="AX138" s="13" t="s">
        <v>75</v>
      </c>
      <c r="AY138" s="168" t="s">
        <v>139</v>
      </c>
    </row>
    <row r="139" spans="1:65" s="13" customFormat="1">
      <c r="B139" s="167"/>
      <c r="D139" s="162" t="s">
        <v>151</v>
      </c>
      <c r="E139" s="168" t="s">
        <v>1</v>
      </c>
      <c r="F139" s="169" t="s">
        <v>653</v>
      </c>
      <c r="H139" s="170">
        <v>4.8</v>
      </c>
      <c r="I139" s="171"/>
      <c r="L139" s="167"/>
      <c r="M139" s="172"/>
      <c r="N139" s="173"/>
      <c r="O139" s="173"/>
      <c r="P139" s="173"/>
      <c r="Q139" s="173"/>
      <c r="R139" s="173"/>
      <c r="S139" s="173"/>
      <c r="T139" s="174"/>
      <c r="AT139" s="168" t="s">
        <v>151</v>
      </c>
      <c r="AU139" s="168" t="s">
        <v>84</v>
      </c>
      <c r="AV139" s="13" t="s">
        <v>84</v>
      </c>
      <c r="AW139" s="13" t="s">
        <v>32</v>
      </c>
      <c r="AX139" s="13" t="s">
        <v>75</v>
      </c>
      <c r="AY139" s="168" t="s">
        <v>139</v>
      </c>
    </row>
    <row r="140" spans="1:65" s="15" customFormat="1">
      <c r="B140" s="182"/>
      <c r="D140" s="162" t="s">
        <v>151</v>
      </c>
      <c r="E140" s="183" t="s">
        <v>1</v>
      </c>
      <c r="F140" s="184" t="s">
        <v>195</v>
      </c>
      <c r="H140" s="185">
        <v>8.3000000000000007</v>
      </c>
      <c r="I140" s="186"/>
      <c r="L140" s="182"/>
      <c r="M140" s="187"/>
      <c r="N140" s="188"/>
      <c r="O140" s="188"/>
      <c r="P140" s="188"/>
      <c r="Q140" s="188"/>
      <c r="R140" s="188"/>
      <c r="S140" s="188"/>
      <c r="T140" s="189"/>
      <c r="AT140" s="183" t="s">
        <v>151</v>
      </c>
      <c r="AU140" s="183" t="s">
        <v>84</v>
      </c>
      <c r="AV140" s="15" t="s">
        <v>147</v>
      </c>
      <c r="AW140" s="15" t="s">
        <v>32</v>
      </c>
      <c r="AX140" s="15" t="s">
        <v>82</v>
      </c>
      <c r="AY140" s="183" t="s">
        <v>139</v>
      </c>
    </row>
    <row r="141" spans="1:65" s="12" customFormat="1" ht="22.9" customHeight="1">
      <c r="B141" s="135"/>
      <c r="D141" s="136" t="s">
        <v>74</v>
      </c>
      <c r="E141" s="146" t="s">
        <v>196</v>
      </c>
      <c r="F141" s="146" t="s">
        <v>236</v>
      </c>
      <c r="I141" s="138"/>
      <c r="J141" s="147">
        <f>BK141</f>
        <v>0</v>
      </c>
      <c r="L141" s="135"/>
      <c r="M141" s="140"/>
      <c r="N141" s="141"/>
      <c r="O141" s="141"/>
      <c r="P141" s="142">
        <f>SUM(P142:P149)</f>
        <v>0</v>
      </c>
      <c r="Q141" s="141"/>
      <c r="R141" s="142">
        <f>SUM(R142:R149)</f>
        <v>0</v>
      </c>
      <c r="S141" s="141"/>
      <c r="T141" s="143">
        <f>SUM(T142:T149)</f>
        <v>8.3400000000000002E-2</v>
      </c>
      <c r="AR141" s="136" t="s">
        <v>82</v>
      </c>
      <c r="AT141" s="144" t="s">
        <v>74</v>
      </c>
      <c r="AU141" s="144" t="s">
        <v>82</v>
      </c>
      <c r="AY141" s="136" t="s">
        <v>139</v>
      </c>
      <c r="BK141" s="145">
        <f>SUM(BK142:BK149)</f>
        <v>0</v>
      </c>
    </row>
    <row r="142" spans="1:65" s="2" customFormat="1" ht="16.5" customHeight="1">
      <c r="A142" s="32"/>
      <c r="B142" s="148"/>
      <c r="C142" s="149" t="s">
        <v>84</v>
      </c>
      <c r="D142" s="149" t="s">
        <v>142</v>
      </c>
      <c r="E142" s="150" t="s">
        <v>237</v>
      </c>
      <c r="F142" s="151" t="s">
        <v>654</v>
      </c>
      <c r="G142" s="152" t="s">
        <v>638</v>
      </c>
      <c r="H142" s="153">
        <v>40</v>
      </c>
      <c r="I142" s="154"/>
      <c r="J142" s="155">
        <f>ROUND(I142*H142,2)</f>
        <v>0</v>
      </c>
      <c r="K142" s="151" t="s">
        <v>1</v>
      </c>
      <c r="L142" s="33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0" t="s">
        <v>147</v>
      </c>
      <c r="AT142" s="160" t="s">
        <v>142</v>
      </c>
      <c r="AU142" s="160" t="s">
        <v>84</v>
      </c>
      <c r="AY142" s="17" t="s">
        <v>139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7" t="s">
        <v>82</v>
      </c>
      <c r="BK142" s="161">
        <f>ROUND(I142*H142,2)</f>
        <v>0</v>
      </c>
      <c r="BL142" s="17" t="s">
        <v>147</v>
      </c>
      <c r="BM142" s="160" t="s">
        <v>655</v>
      </c>
    </row>
    <row r="143" spans="1:65" s="2" customFormat="1">
      <c r="A143" s="32"/>
      <c r="B143" s="33"/>
      <c r="C143" s="32"/>
      <c r="D143" s="162" t="s">
        <v>149</v>
      </c>
      <c r="E143" s="32"/>
      <c r="F143" s="163" t="s">
        <v>654</v>
      </c>
      <c r="G143" s="32"/>
      <c r="H143" s="32"/>
      <c r="I143" s="164"/>
      <c r="J143" s="32"/>
      <c r="K143" s="32"/>
      <c r="L143" s="33"/>
      <c r="M143" s="165"/>
      <c r="N143" s="166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149</v>
      </c>
      <c r="AU143" s="17" t="s">
        <v>84</v>
      </c>
    </row>
    <row r="144" spans="1:65" s="2" customFormat="1" ht="24">
      <c r="A144" s="32"/>
      <c r="B144" s="148"/>
      <c r="C144" s="149" t="s">
        <v>140</v>
      </c>
      <c r="D144" s="149" t="s">
        <v>142</v>
      </c>
      <c r="E144" s="150" t="s">
        <v>656</v>
      </c>
      <c r="F144" s="151" t="s">
        <v>657</v>
      </c>
      <c r="G144" s="152" t="s">
        <v>550</v>
      </c>
      <c r="H144" s="153">
        <v>3.5</v>
      </c>
      <c r="I144" s="154"/>
      <c r="J144" s="155">
        <f>ROUND(I144*H144,2)</f>
        <v>0</v>
      </c>
      <c r="K144" s="151" t="s">
        <v>146</v>
      </c>
      <c r="L144" s="33"/>
      <c r="M144" s="156" t="s">
        <v>1</v>
      </c>
      <c r="N144" s="157" t="s">
        <v>40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6.0000000000000001E-3</v>
      </c>
      <c r="T144" s="159">
        <f>S144*H144</f>
        <v>2.1000000000000001E-2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0" t="s">
        <v>241</v>
      </c>
      <c r="AT144" s="160" t="s">
        <v>142</v>
      </c>
      <c r="AU144" s="160" t="s">
        <v>84</v>
      </c>
      <c r="AY144" s="17" t="s">
        <v>139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7" t="s">
        <v>82</v>
      </c>
      <c r="BK144" s="161">
        <f>ROUND(I144*H144,2)</f>
        <v>0</v>
      </c>
      <c r="BL144" s="17" t="s">
        <v>241</v>
      </c>
      <c r="BM144" s="160" t="s">
        <v>658</v>
      </c>
    </row>
    <row r="145" spans="1:65" s="2" customFormat="1" ht="19.5">
      <c r="A145" s="32"/>
      <c r="B145" s="33"/>
      <c r="C145" s="32"/>
      <c r="D145" s="162" t="s">
        <v>149</v>
      </c>
      <c r="E145" s="32"/>
      <c r="F145" s="163" t="s">
        <v>659</v>
      </c>
      <c r="G145" s="32"/>
      <c r="H145" s="32"/>
      <c r="I145" s="164"/>
      <c r="J145" s="32"/>
      <c r="K145" s="32"/>
      <c r="L145" s="33"/>
      <c r="M145" s="165"/>
      <c r="N145" s="166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149</v>
      </c>
      <c r="AU145" s="17" t="s">
        <v>84</v>
      </c>
    </row>
    <row r="146" spans="1:65" s="13" customFormat="1">
      <c r="B146" s="167"/>
      <c r="D146" s="162" t="s">
        <v>151</v>
      </c>
      <c r="E146" s="168" t="s">
        <v>1</v>
      </c>
      <c r="F146" s="169" t="s">
        <v>652</v>
      </c>
      <c r="H146" s="170">
        <v>3.5</v>
      </c>
      <c r="I146" s="171"/>
      <c r="L146" s="167"/>
      <c r="M146" s="172"/>
      <c r="N146" s="173"/>
      <c r="O146" s="173"/>
      <c r="P146" s="173"/>
      <c r="Q146" s="173"/>
      <c r="R146" s="173"/>
      <c r="S146" s="173"/>
      <c r="T146" s="174"/>
      <c r="AT146" s="168" t="s">
        <v>151</v>
      </c>
      <c r="AU146" s="168" t="s">
        <v>84</v>
      </c>
      <c r="AV146" s="13" t="s">
        <v>84</v>
      </c>
      <c r="AW146" s="13" t="s">
        <v>32</v>
      </c>
      <c r="AX146" s="13" t="s">
        <v>82</v>
      </c>
      <c r="AY146" s="168" t="s">
        <v>139</v>
      </c>
    </row>
    <row r="147" spans="1:65" s="2" customFormat="1" ht="24">
      <c r="A147" s="32"/>
      <c r="B147" s="148"/>
      <c r="C147" s="149" t="s">
        <v>147</v>
      </c>
      <c r="D147" s="149" t="s">
        <v>142</v>
      </c>
      <c r="E147" s="150" t="s">
        <v>660</v>
      </c>
      <c r="F147" s="151" t="s">
        <v>661</v>
      </c>
      <c r="G147" s="152" t="s">
        <v>550</v>
      </c>
      <c r="H147" s="153">
        <v>4.8</v>
      </c>
      <c r="I147" s="154"/>
      <c r="J147" s="155">
        <f>ROUND(I147*H147,2)</f>
        <v>0</v>
      </c>
      <c r="K147" s="151" t="s">
        <v>146</v>
      </c>
      <c r="L147" s="33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1.2999999999999999E-2</v>
      </c>
      <c r="T147" s="159">
        <f>S147*H147</f>
        <v>6.2399999999999997E-2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0" t="s">
        <v>147</v>
      </c>
      <c r="AT147" s="160" t="s">
        <v>142</v>
      </c>
      <c r="AU147" s="160" t="s">
        <v>84</v>
      </c>
      <c r="AY147" s="17" t="s">
        <v>139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7" t="s">
        <v>82</v>
      </c>
      <c r="BK147" s="161">
        <f>ROUND(I147*H147,2)</f>
        <v>0</v>
      </c>
      <c r="BL147" s="17" t="s">
        <v>147</v>
      </c>
      <c r="BM147" s="160" t="s">
        <v>662</v>
      </c>
    </row>
    <row r="148" spans="1:65" s="2" customFormat="1" ht="19.5">
      <c r="A148" s="32"/>
      <c r="B148" s="33"/>
      <c r="C148" s="32"/>
      <c r="D148" s="162" t="s">
        <v>149</v>
      </c>
      <c r="E148" s="32"/>
      <c r="F148" s="163" t="s">
        <v>663</v>
      </c>
      <c r="G148" s="32"/>
      <c r="H148" s="32"/>
      <c r="I148" s="164"/>
      <c r="J148" s="32"/>
      <c r="K148" s="32"/>
      <c r="L148" s="33"/>
      <c r="M148" s="165"/>
      <c r="N148" s="166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149</v>
      </c>
      <c r="AU148" s="17" t="s">
        <v>84</v>
      </c>
    </row>
    <row r="149" spans="1:65" s="13" customFormat="1">
      <c r="B149" s="167"/>
      <c r="D149" s="162" t="s">
        <v>151</v>
      </c>
      <c r="E149" s="168" t="s">
        <v>1</v>
      </c>
      <c r="F149" s="169" t="s">
        <v>653</v>
      </c>
      <c r="H149" s="170">
        <v>4.8</v>
      </c>
      <c r="I149" s="171"/>
      <c r="L149" s="167"/>
      <c r="M149" s="172"/>
      <c r="N149" s="173"/>
      <c r="O149" s="173"/>
      <c r="P149" s="173"/>
      <c r="Q149" s="173"/>
      <c r="R149" s="173"/>
      <c r="S149" s="173"/>
      <c r="T149" s="174"/>
      <c r="AT149" s="168" t="s">
        <v>151</v>
      </c>
      <c r="AU149" s="168" t="s">
        <v>84</v>
      </c>
      <c r="AV149" s="13" t="s">
        <v>84</v>
      </c>
      <c r="AW149" s="13" t="s">
        <v>32</v>
      </c>
      <c r="AX149" s="13" t="s">
        <v>82</v>
      </c>
      <c r="AY149" s="168" t="s">
        <v>139</v>
      </c>
    </row>
    <row r="150" spans="1:65" s="12" customFormat="1" ht="22.9" customHeight="1">
      <c r="B150" s="135"/>
      <c r="D150" s="136" t="s">
        <v>74</v>
      </c>
      <c r="E150" s="146" t="s">
        <v>313</v>
      </c>
      <c r="F150" s="146" t="s">
        <v>314</v>
      </c>
      <c r="I150" s="138"/>
      <c r="J150" s="147">
        <f>BK150</f>
        <v>0</v>
      </c>
      <c r="L150" s="135"/>
      <c r="M150" s="140"/>
      <c r="N150" s="141"/>
      <c r="O150" s="141"/>
      <c r="P150" s="142">
        <f>SUM(P151:P159)</f>
        <v>0</v>
      </c>
      <c r="Q150" s="141"/>
      <c r="R150" s="142">
        <f>SUM(R151:R159)</f>
        <v>0</v>
      </c>
      <c r="S150" s="141"/>
      <c r="T150" s="143">
        <f>SUM(T151:T159)</f>
        <v>0</v>
      </c>
      <c r="AR150" s="136" t="s">
        <v>82</v>
      </c>
      <c r="AT150" s="144" t="s">
        <v>74</v>
      </c>
      <c r="AU150" s="144" t="s">
        <v>82</v>
      </c>
      <c r="AY150" s="136" t="s">
        <v>139</v>
      </c>
      <c r="BK150" s="145">
        <f>SUM(BK151:BK159)</f>
        <v>0</v>
      </c>
    </row>
    <row r="151" spans="1:65" s="2" customFormat="1" ht="24">
      <c r="A151" s="32"/>
      <c r="B151" s="148"/>
      <c r="C151" s="149" t="s">
        <v>170</v>
      </c>
      <c r="D151" s="149" t="s">
        <v>142</v>
      </c>
      <c r="E151" s="150" t="s">
        <v>664</v>
      </c>
      <c r="F151" s="151" t="s">
        <v>665</v>
      </c>
      <c r="G151" s="152" t="s">
        <v>318</v>
      </c>
      <c r="H151" s="153">
        <v>0.311</v>
      </c>
      <c r="I151" s="154"/>
      <c r="J151" s="155">
        <f>ROUND(I151*H151,2)</f>
        <v>0</v>
      </c>
      <c r="K151" s="151" t="s">
        <v>146</v>
      </c>
      <c r="L151" s="33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0" t="s">
        <v>147</v>
      </c>
      <c r="AT151" s="160" t="s">
        <v>142</v>
      </c>
      <c r="AU151" s="160" t="s">
        <v>84</v>
      </c>
      <c r="AY151" s="17" t="s">
        <v>139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7" t="s">
        <v>82</v>
      </c>
      <c r="BK151" s="161">
        <f>ROUND(I151*H151,2)</f>
        <v>0</v>
      </c>
      <c r="BL151" s="17" t="s">
        <v>147</v>
      </c>
      <c r="BM151" s="160" t="s">
        <v>666</v>
      </c>
    </row>
    <row r="152" spans="1:65" s="2" customFormat="1" ht="19.5">
      <c r="A152" s="32"/>
      <c r="B152" s="33"/>
      <c r="C152" s="32"/>
      <c r="D152" s="162" t="s">
        <v>149</v>
      </c>
      <c r="E152" s="32"/>
      <c r="F152" s="163" t="s">
        <v>667</v>
      </c>
      <c r="G152" s="32"/>
      <c r="H152" s="32"/>
      <c r="I152" s="164"/>
      <c r="J152" s="32"/>
      <c r="K152" s="32"/>
      <c r="L152" s="33"/>
      <c r="M152" s="165"/>
      <c r="N152" s="166"/>
      <c r="O152" s="58"/>
      <c r="P152" s="58"/>
      <c r="Q152" s="58"/>
      <c r="R152" s="58"/>
      <c r="S152" s="58"/>
      <c r="T152" s="5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149</v>
      </c>
      <c r="AU152" s="17" t="s">
        <v>84</v>
      </c>
    </row>
    <row r="153" spans="1:65" s="2" customFormat="1" ht="24">
      <c r="A153" s="32"/>
      <c r="B153" s="148"/>
      <c r="C153" s="149" t="s">
        <v>159</v>
      </c>
      <c r="D153" s="149" t="s">
        <v>142</v>
      </c>
      <c r="E153" s="150" t="s">
        <v>323</v>
      </c>
      <c r="F153" s="151" t="s">
        <v>324</v>
      </c>
      <c r="G153" s="152" t="s">
        <v>318</v>
      </c>
      <c r="H153" s="153">
        <v>2.7989999999999999</v>
      </c>
      <c r="I153" s="154"/>
      <c r="J153" s="155">
        <f>ROUND(I153*H153,2)</f>
        <v>0</v>
      </c>
      <c r="K153" s="151" t="s">
        <v>146</v>
      </c>
      <c r="L153" s="33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0" t="s">
        <v>147</v>
      </c>
      <c r="AT153" s="160" t="s">
        <v>142</v>
      </c>
      <c r="AU153" s="160" t="s">
        <v>84</v>
      </c>
      <c r="AY153" s="17" t="s">
        <v>139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7" t="s">
        <v>82</v>
      </c>
      <c r="BK153" s="161">
        <f>ROUND(I153*H153,2)</f>
        <v>0</v>
      </c>
      <c r="BL153" s="17" t="s">
        <v>147</v>
      </c>
      <c r="BM153" s="160" t="s">
        <v>668</v>
      </c>
    </row>
    <row r="154" spans="1:65" s="2" customFormat="1" ht="29.25">
      <c r="A154" s="32"/>
      <c r="B154" s="33"/>
      <c r="C154" s="32"/>
      <c r="D154" s="162" t="s">
        <v>149</v>
      </c>
      <c r="E154" s="32"/>
      <c r="F154" s="163" t="s">
        <v>326</v>
      </c>
      <c r="G154" s="32"/>
      <c r="H154" s="32"/>
      <c r="I154" s="164"/>
      <c r="J154" s="32"/>
      <c r="K154" s="32"/>
      <c r="L154" s="33"/>
      <c r="M154" s="165"/>
      <c r="N154" s="166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149</v>
      </c>
      <c r="AU154" s="17" t="s">
        <v>84</v>
      </c>
    </row>
    <row r="155" spans="1:65" s="13" customFormat="1">
      <c r="B155" s="167"/>
      <c r="D155" s="162" t="s">
        <v>151</v>
      </c>
      <c r="F155" s="169" t="s">
        <v>669</v>
      </c>
      <c r="H155" s="170">
        <v>2.7989999999999999</v>
      </c>
      <c r="I155" s="171"/>
      <c r="L155" s="167"/>
      <c r="M155" s="172"/>
      <c r="N155" s="173"/>
      <c r="O155" s="173"/>
      <c r="P155" s="173"/>
      <c r="Q155" s="173"/>
      <c r="R155" s="173"/>
      <c r="S155" s="173"/>
      <c r="T155" s="174"/>
      <c r="AT155" s="168" t="s">
        <v>151</v>
      </c>
      <c r="AU155" s="168" t="s">
        <v>84</v>
      </c>
      <c r="AV155" s="13" t="s">
        <v>84</v>
      </c>
      <c r="AW155" s="13" t="s">
        <v>3</v>
      </c>
      <c r="AX155" s="13" t="s">
        <v>82</v>
      </c>
      <c r="AY155" s="168" t="s">
        <v>139</v>
      </c>
    </row>
    <row r="156" spans="1:65" s="2" customFormat="1" ht="33" customHeight="1">
      <c r="A156" s="32"/>
      <c r="B156" s="148"/>
      <c r="C156" s="149" t="s">
        <v>181</v>
      </c>
      <c r="D156" s="149" t="s">
        <v>142</v>
      </c>
      <c r="E156" s="150" t="s">
        <v>329</v>
      </c>
      <c r="F156" s="151" t="s">
        <v>330</v>
      </c>
      <c r="G156" s="152" t="s">
        <v>318</v>
      </c>
      <c r="H156" s="153">
        <v>0.311</v>
      </c>
      <c r="I156" s="154"/>
      <c r="J156" s="155">
        <f>ROUND(I156*H156,2)</f>
        <v>0</v>
      </c>
      <c r="K156" s="151" t="s">
        <v>146</v>
      </c>
      <c r="L156" s="33"/>
      <c r="M156" s="156" t="s">
        <v>1</v>
      </c>
      <c r="N156" s="157" t="s">
        <v>40</v>
      </c>
      <c r="O156" s="58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0" t="s">
        <v>147</v>
      </c>
      <c r="AT156" s="160" t="s">
        <v>142</v>
      </c>
      <c r="AU156" s="160" t="s">
        <v>84</v>
      </c>
      <c r="AY156" s="17" t="s">
        <v>139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7" t="s">
        <v>82</v>
      </c>
      <c r="BK156" s="161">
        <f>ROUND(I156*H156,2)</f>
        <v>0</v>
      </c>
      <c r="BL156" s="17" t="s">
        <v>147</v>
      </c>
      <c r="BM156" s="160" t="s">
        <v>670</v>
      </c>
    </row>
    <row r="157" spans="1:65" s="2" customFormat="1" ht="19.5">
      <c r="A157" s="32"/>
      <c r="B157" s="33"/>
      <c r="C157" s="32"/>
      <c r="D157" s="162" t="s">
        <v>149</v>
      </c>
      <c r="E157" s="32"/>
      <c r="F157" s="163" t="s">
        <v>332</v>
      </c>
      <c r="G157" s="32"/>
      <c r="H157" s="32"/>
      <c r="I157" s="164"/>
      <c r="J157" s="32"/>
      <c r="K157" s="32"/>
      <c r="L157" s="33"/>
      <c r="M157" s="165"/>
      <c r="N157" s="166"/>
      <c r="O157" s="58"/>
      <c r="P157" s="58"/>
      <c r="Q157" s="58"/>
      <c r="R157" s="58"/>
      <c r="S157" s="58"/>
      <c r="T157" s="5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149</v>
      </c>
      <c r="AU157" s="17" t="s">
        <v>84</v>
      </c>
    </row>
    <row r="158" spans="1:65" s="2" customFormat="1" ht="44.25" customHeight="1">
      <c r="A158" s="32"/>
      <c r="B158" s="148"/>
      <c r="C158" s="149" t="s">
        <v>186</v>
      </c>
      <c r="D158" s="149" t="s">
        <v>142</v>
      </c>
      <c r="E158" s="150" t="s">
        <v>671</v>
      </c>
      <c r="F158" s="151" t="s">
        <v>672</v>
      </c>
      <c r="G158" s="152" t="s">
        <v>318</v>
      </c>
      <c r="H158" s="153">
        <v>0.311</v>
      </c>
      <c r="I158" s="154"/>
      <c r="J158" s="155">
        <f>ROUND(I158*H158,2)</f>
        <v>0</v>
      </c>
      <c r="K158" s="151" t="s">
        <v>146</v>
      </c>
      <c r="L158" s="33"/>
      <c r="M158" s="156" t="s">
        <v>1</v>
      </c>
      <c r="N158" s="157" t="s">
        <v>40</v>
      </c>
      <c r="O158" s="58"/>
      <c r="P158" s="158">
        <f>O158*H158</f>
        <v>0</v>
      </c>
      <c r="Q158" s="158">
        <v>0</v>
      </c>
      <c r="R158" s="158">
        <f>Q158*H158</f>
        <v>0</v>
      </c>
      <c r="S158" s="158">
        <v>0</v>
      </c>
      <c r="T158" s="15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0" t="s">
        <v>147</v>
      </c>
      <c r="AT158" s="160" t="s">
        <v>142</v>
      </c>
      <c r="AU158" s="160" t="s">
        <v>84</v>
      </c>
      <c r="AY158" s="17" t="s">
        <v>139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7" t="s">
        <v>82</v>
      </c>
      <c r="BK158" s="161">
        <f>ROUND(I158*H158,2)</f>
        <v>0</v>
      </c>
      <c r="BL158" s="17" t="s">
        <v>147</v>
      </c>
      <c r="BM158" s="160" t="s">
        <v>673</v>
      </c>
    </row>
    <row r="159" spans="1:65" s="2" customFormat="1" ht="29.25">
      <c r="A159" s="32"/>
      <c r="B159" s="33"/>
      <c r="C159" s="32"/>
      <c r="D159" s="162" t="s">
        <v>149</v>
      </c>
      <c r="E159" s="32"/>
      <c r="F159" s="163" t="s">
        <v>674</v>
      </c>
      <c r="G159" s="32"/>
      <c r="H159" s="32"/>
      <c r="I159" s="164"/>
      <c r="J159" s="32"/>
      <c r="K159" s="32"/>
      <c r="L159" s="33"/>
      <c r="M159" s="165"/>
      <c r="N159" s="166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149</v>
      </c>
      <c r="AU159" s="17" t="s">
        <v>84</v>
      </c>
    </row>
    <row r="160" spans="1:65" s="12" customFormat="1" ht="22.9" customHeight="1">
      <c r="B160" s="135"/>
      <c r="D160" s="136" t="s">
        <v>74</v>
      </c>
      <c r="E160" s="146" t="s">
        <v>338</v>
      </c>
      <c r="F160" s="146" t="s">
        <v>339</v>
      </c>
      <c r="I160" s="138"/>
      <c r="J160" s="147">
        <f>BK160</f>
        <v>0</v>
      </c>
      <c r="L160" s="135"/>
      <c r="M160" s="140"/>
      <c r="N160" s="141"/>
      <c r="O160" s="141"/>
      <c r="P160" s="142">
        <f>SUM(P161:P162)</f>
        <v>0</v>
      </c>
      <c r="Q160" s="141"/>
      <c r="R160" s="142">
        <f>SUM(R161:R162)</f>
        <v>0</v>
      </c>
      <c r="S160" s="141"/>
      <c r="T160" s="143">
        <f>SUM(T161:T162)</f>
        <v>0</v>
      </c>
      <c r="AR160" s="136" t="s">
        <v>82</v>
      </c>
      <c r="AT160" s="144" t="s">
        <v>74</v>
      </c>
      <c r="AU160" s="144" t="s">
        <v>82</v>
      </c>
      <c r="AY160" s="136" t="s">
        <v>139</v>
      </c>
      <c r="BK160" s="145">
        <f>SUM(BK161:BK162)</f>
        <v>0</v>
      </c>
    </row>
    <row r="161" spans="1:65" s="2" customFormat="1" ht="16.5" customHeight="1">
      <c r="A161" s="32"/>
      <c r="B161" s="148"/>
      <c r="C161" s="149" t="s">
        <v>196</v>
      </c>
      <c r="D161" s="149" t="s">
        <v>142</v>
      </c>
      <c r="E161" s="150" t="s">
        <v>675</v>
      </c>
      <c r="F161" s="151" t="s">
        <v>676</v>
      </c>
      <c r="G161" s="152" t="s">
        <v>318</v>
      </c>
      <c r="H161" s="153">
        <v>0.34499999999999997</v>
      </c>
      <c r="I161" s="154"/>
      <c r="J161" s="155">
        <f>ROUND(I161*H161,2)</f>
        <v>0</v>
      </c>
      <c r="K161" s="151" t="s">
        <v>146</v>
      </c>
      <c r="L161" s="33"/>
      <c r="M161" s="156" t="s">
        <v>1</v>
      </c>
      <c r="N161" s="157" t="s">
        <v>40</v>
      </c>
      <c r="O161" s="58"/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0" t="s">
        <v>147</v>
      </c>
      <c r="AT161" s="160" t="s">
        <v>142</v>
      </c>
      <c r="AU161" s="160" t="s">
        <v>84</v>
      </c>
      <c r="AY161" s="17" t="s">
        <v>139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7" t="s">
        <v>82</v>
      </c>
      <c r="BK161" s="161">
        <f>ROUND(I161*H161,2)</f>
        <v>0</v>
      </c>
      <c r="BL161" s="17" t="s">
        <v>147</v>
      </c>
      <c r="BM161" s="160" t="s">
        <v>677</v>
      </c>
    </row>
    <row r="162" spans="1:65" s="2" customFormat="1" ht="39">
      <c r="A162" s="32"/>
      <c r="B162" s="33"/>
      <c r="C162" s="32"/>
      <c r="D162" s="162" t="s">
        <v>149</v>
      </c>
      <c r="E162" s="32"/>
      <c r="F162" s="163" t="s">
        <v>678</v>
      </c>
      <c r="G162" s="32"/>
      <c r="H162" s="32"/>
      <c r="I162" s="164"/>
      <c r="J162" s="32"/>
      <c r="K162" s="32"/>
      <c r="L162" s="33"/>
      <c r="M162" s="165"/>
      <c r="N162" s="166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149</v>
      </c>
      <c r="AU162" s="17" t="s">
        <v>84</v>
      </c>
    </row>
    <row r="163" spans="1:65" s="12" customFormat="1" ht="25.9" customHeight="1">
      <c r="B163" s="135"/>
      <c r="D163" s="136" t="s">
        <v>74</v>
      </c>
      <c r="E163" s="137" t="s">
        <v>345</v>
      </c>
      <c r="F163" s="137" t="s">
        <v>346</v>
      </c>
      <c r="I163" s="138"/>
      <c r="J163" s="139">
        <f>BK163</f>
        <v>0</v>
      </c>
      <c r="L163" s="135"/>
      <c r="M163" s="140"/>
      <c r="N163" s="141"/>
      <c r="O163" s="141"/>
      <c r="P163" s="142">
        <f>P164+P200+P230+P276+P285+P305</f>
        <v>0</v>
      </c>
      <c r="Q163" s="141"/>
      <c r="R163" s="142">
        <f>R164+R200+R230+R276+R285+R305</f>
        <v>0.43775999999999993</v>
      </c>
      <c r="S163" s="141"/>
      <c r="T163" s="143">
        <f>T164+T200+T230+T276+T285+T305</f>
        <v>0.22743000000000002</v>
      </c>
      <c r="AR163" s="136" t="s">
        <v>84</v>
      </c>
      <c r="AT163" s="144" t="s">
        <v>74</v>
      </c>
      <c r="AU163" s="144" t="s">
        <v>75</v>
      </c>
      <c r="AY163" s="136" t="s">
        <v>139</v>
      </c>
      <c r="BK163" s="145">
        <f>BK164+BK200+BK230+BK276+BK285+BK305</f>
        <v>0</v>
      </c>
    </row>
    <row r="164" spans="1:65" s="12" customFormat="1" ht="22.9" customHeight="1">
      <c r="B164" s="135"/>
      <c r="D164" s="136" t="s">
        <v>74</v>
      </c>
      <c r="E164" s="146" t="s">
        <v>679</v>
      </c>
      <c r="F164" s="146" t="s">
        <v>680</v>
      </c>
      <c r="I164" s="138"/>
      <c r="J164" s="147">
        <f>BK164</f>
        <v>0</v>
      </c>
      <c r="L164" s="135"/>
      <c r="M164" s="140"/>
      <c r="N164" s="141"/>
      <c r="O164" s="141"/>
      <c r="P164" s="142">
        <f>SUM(P165:P199)</f>
        <v>0</v>
      </c>
      <c r="Q164" s="141"/>
      <c r="R164" s="142">
        <f>SUM(R165:R199)</f>
        <v>5.4279999999999995E-2</v>
      </c>
      <c r="S164" s="141"/>
      <c r="T164" s="143">
        <f>SUM(T165:T199)</f>
        <v>6.0810000000000003E-2</v>
      </c>
      <c r="AR164" s="136" t="s">
        <v>84</v>
      </c>
      <c r="AT164" s="144" t="s">
        <v>74</v>
      </c>
      <c r="AU164" s="144" t="s">
        <v>82</v>
      </c>
      <c r="AY164" s="136" t="s">
        <v>139</v>
      </c>
      <c r="BK164" s="145">
        <f>SUM(BK165:BK199)</f>
        <v>0</v>
      </c>
    </row>
    <row r="165" spans="1:65" s="2" customFormat="1" ht="24">
      <c r="A165" s="32"/>
      <c r="B165" s="148"/>
      <c r="C165" s="149" t="s">
        <v>203</v>
      </c>
      <c r="D165" s="149" t="s">
        <v>142</v>
      </c>
      <c r="E165" s="150" t="s">
        <v>681</v>
      </c>
      <c r="F165" s="151" t="s">
        <v>682</v>
      </c>
      <c r="G165" s="152" t="s">
        <v>272</v>
      </c>
      <c r="H165" s="153">
        <v>3</v>
      </c>
      <c r="I165" s="154"/>
      <c r="J165" s="155">
        <f>ROUND(I165*H165,2)</f>
        <v>0</v>
      </c>
      <c r="K165" s="151" t="s">
        <v>1</v>
      </c>
      <c r="L165" s="33"/>
      <c r="M165" s="156" t="s">
        <v>1</v>
      </c>
      <c r="N165" s="157" t="s">
        <v>40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0" t="s">
        <v>241</v>
      </c>
      <c r="AT165" s="160" t="s">
        <v>142</v>
      </c>
      <c r="AU165" s="160" t="s">
        <v>84</v>
      </c>
      <c r="AY165" s="17" t="s">
        <v>139</v>
      </c>
      <c r="BE165" s="161">
        <f>IF(N165="základní",J165,0)</f>
        <v>0</v>
      </c>
      <c r="BF165" s="161">
        <f>IF(N165="snížená",J165,0)</f>
        <v>0</v>
      </c>
      <c r="BG165" s="161">
        <f>IF(N165="zákl. přenesená",J165,0)</f>
        <v>0</v>
      </c>
      <c r="BH165" s="161">
        <f>IF(N165="sníž. přenesená",J165,0)</f>
        <v>0</v>
      </c>
      <c r="BI165" s="161">
        <f>IF(N165="nulová",J165,0)</f>
        <v>0</v>
      </c>
      <c r="BJ165" s="17" t="s">
        <v>82</v>
      </c>
      <c r="BK165" s="161">
        <f>ROUND(I165*H165,2)</f>
        <v>0</v>
      </c>
      <c r="BL165" s="17" t="s">
        <v>241</v>
      </c>
      <c r="BM165" s="160" t="s">
        <v>683</v>
      </c>
    </row>
    <row r="166" spans="1:65" s="2" customFormat="1" ht="19.5">
      <c r="A166" s="32"/>
      <c r="B166" s="33"/>
      <c r="C166" s="32"/>
      <c r="D166" s="162" t="s">
        <v>149</v>
      </c>
      <c r="E166" s="32"/>
      <c r="F166" s="163" t="s">
        <v>682</v>
      </c>
      <c r="G166" s="32"/>
      <c r="H166" s="32"/>
      <c r="I166" s="164"/>
      <c r="J166" s="32"/>
      <c r="K166" s="32"/>
      <c r="L166" s="33"/>
      <c r="M166" s="165"/>
      <c r="N166" s="166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149</v>
      </c>
      <c r="AU166" s="17" t="s">
        <v>84</v>
      </c>
    </row>
    <row r="167" spans="1:65" s="2" customFormat="1" ht="24">
      <c r="A167" s="32"/>
      <c r="B167" s="148"/>
      <c r="C167" s="149" t="s">
        <v>212</v>
      </c>
      <c r="D167" s="149" t="s">
        <v>142</v>
      </c>
      <c r="E167" s="150" t="s">
        <v>684</v>
      </c>
      <c r="F167" s="151" t="s">
        <v>685</v>
      </c>
      <c r="G167" s="152" t="s">
        <v>272</v>
      </c>
      <c r="H167" s="153">
        <v>1</v>
      </c>
      <c r="I167" s="154"/>
      <c r="J167" s="155">
        <f>ROUND(I167*H167,2)</f>
        <v>0</v>
      </c>
      <c r="K167" s="151" t="s">
        <v>1</v>
      </c>
      <c r="L167" s="33"/>
      <c r="M167" s="156" t="s">
        <v>1</v>
      </c>
      <c r="N167" s="157" t="s">
        <v>40</v>
      </c>
      <c r="O167" s="58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0" t="s">
        <v>241</v>
      </c>
      <c r="AT167" s="160" t="s">
        <v>142</v>
      </c>
      <c r="AU167" s="160" t="s">
        <v>84</v>
      </c>
      <c r="AY167" s="17" t="s">
        <v>139</v>
      </c>
      <c r="BE167" s="161">
        <f>IF(N167="základní",J167,0)</f>
        <v>0</v>
      </c>
      <c r="BF167" s="161">
        <f>IF(N167="snížená",J167,0)</f>
        <v>0</v>
      </c>
      <c r="BG167" s="161">
        <f>IF(N167="zákl. přenesená",J167,0)</f>
        <v>0</v>
      </c>
      <c r="BH167" s="161">
        <f>IF(N167="sníž. přenesená",J167,0)</f>
        <v>0</v>
      </c>
      <c r="BI167" s="161">
        <f>IF(N167="nulová",J167,0)</f>
        <v>0</v>
      </c>
      <c r="BJ167" s="17" t="s">
        <v>82</v>
      </c>
      <c r="BK167" s="161">
        <f>ROUND(I167*H167,2)</f>
        <v>0</v>
      </c>
      <c r="BL167" s="17" t="s">
        <v>241</v>
      </c>
      <c r="BM167" s="160" t="s">
        <v>686</v>
      </c>
    </row>
    <row r="168" spans="1:65" s="2" customFormat="1" ht="19.5">
      <c r="A168" s="32"/>
      <c r="B168" s="33"/>
      <c r="C168" s="32"/>
      <c r="D168" s="162" t="s">
        <v>149</v>
      </c>
      <c r="E168" s="32"/>
      <c r="F168" s="163" t="s">
        <v>685</v>
      </c>
      <c r="G168" s="32"/>
      <c r="H168" s="32"/>
      <c r="I168" s="164"/>
      <c r="J168" s="32"/>
      <c r="K168" s="32"/>
      <c r="L168" s="33"/>
      <c r="M168" s="165"/>
      <c r="N168" s="166"/>
      <c r="O168" s="58"/>
      <c r="P168" s="58"/>
      <c r="Q168" s="58"/>
      <c r="R168" s="58"/>
      <c r="S168" s="58"/>
      <c r="T168" s="5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149</v>
      </c>
      <c r="AU168" s="17" t="s">
        <v>84</v>
      </c>
    </row>
    <row r="169" spans="1:65" s="2" customFormat="1" ht="16.5" customHeight="1">
      <c r="A169" s="32"/>
      <c r="B169" s="148"/>
      <c r="C169" s="149" t="s">
        <v>219</v>
      </c>
      <c r="D169" s="149" t="s">
        <v>142</v>
      </c>
      <c r="E169" s="150" t="s">
        <v>687</v>
      </c>
      <c r="F169" s="151" t="s">
        <v>688</v>
      </c>
      <c r="G169" s="152" t="s">
        <v>550</v>
      </c>
      <c r="H169" s="153">
        <v>12</v>
      </c>
      <c r="I169" s="154"/>
      <c r="J169" s="155">
        <f>ROUND(I169*H169,2)</f>
        <v>0</v>
      </c>
      <c r="K169" s="151" t="s">
        <v>146</v>
      </c>
      <c r="L169" s="33"/>
      <c r="M169" s="156" t="s">
        <v>1</v>
      </c>
      <c r="N169" s="157" t="s">
        <v>40</v>
      </c>
      <c r="O169" s="58"/>
      <c r="P169" s="158">
        <f>O169*H169</f>
        <v>0</v>
      </c>
      <c r="Q169" s="158">
        <v>4.0999999999999999E-4</v>
      </c>
      <c r="R169" s="158">
        <f>Q169*H169</f>
        <v>4.9199999999999999E-3</v>
      </c>
      <c r="S169" s="158">
        <v>0</v>
      </c>
      <c r="T169" s="15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0" t="s">
        <v>241</v>
      </c>
      <c r="AT169" s="160" t="s">
        <v>142</v>
      </c>
      <c r="AU169" s="160" t="s">
        <v>84</v>
      </c>
      <c r="AY169" s="17" t="s">
        <v>139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7" t="s">
        <v>82</v>
      </c>
      <c r="BK169" s="161">
        <f>ROUND(I169*H169,2)</f>
        <v>0</v>
      </c>
      <c r="BL169" s="17" t="s">
        <v>241</v>
      </c>
      <c r="BM169" s="160" t="s">
        <v>689</v>
      </c>
    </row>
    <row r="170" spans="1:65" s="2" customFormat="1">
      <c r="A170" s="32"/>
      <c r="B170" s="33"/>
      <c r="C170" s="32"/>
      <c r="D170" s="162" t="s">
        <v>149</v>
      </c>
      <c r="E170" s="32"/>
      <c r="F170" s="163" t="s">
        <v>690</v>
      </c>
      <c r="G170" s="32"/>
      <c r="H170" s="32"/>
      <c r="I170" s="164"/>
      <c r="J170" s="32"/>
      <c r="K170" s="32"/>
      <c r="L170" s="33"/>
      <c r="M170" s="165"/>
      <c r="N170" s="166"/>
      <c r="O170" s="58"/>
      <c r="P170" s="58"/>
      <c r="Q170" s="58"/>
      <c r="R170" s="58"/>
      <c r="S170" s="58"/>
      <c r="T170" s="5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149</v>
      </c>
      <c r="AU170" s="17" t="s">
        <v>84</v>
      </c>
    </row>
    <row r="171" spans="1:65" s="13" customFormat="1">
      <c r="B171" s="167"/>
      <c r="D171" s="162" t="s">
        <v>151</v>
      </c>
      <c r="E171" s="168" t="s">
        <v>1</v>
      </c>
      <c r="F171" s="169" t="s">
        <v>219</v>
      </c>
      <c r="H171" s="170">
        <v>12</v>
      </c>
      <c r="I171" s="171"/>
      <c r="L171" s="167"/>
      <c r="M171" s="172"/>
      <c r="N171" s="173"/>
      <c r="O171" s="173"/>
      <c r="P171" s="173"/>
      <c r="Q171" s="173"/>
      <c r="R171" s="173"/>
      <c r="S171" s="173"/>
      <c r="T171" s="174"/>
      <c r="AT171" s="168" t="s">
        <v>151</v>
      </c>
      <c r="AU171" s="168" t="s">
        <v>84</v>
      </c>
      <c r="AV171" s="13" t="s">
        <v>84</v>
      </c>
      <c r="AW171" s="13" t="s">
        <v>32</v>
      </c>
      <c r="AX171" s="13" t="s">
        <v>82</v>
      </c>
      <c r="AY171" s="168" t="s">
        <v>139</v>
      </c>
    </row>
    <row r="172" spans="1:65" s="2" customFormat="1" ht="16.5" customHeight="1">
      <c r="A172" s="32"/>
      <c r="B172" s="148"/>
      <c r="C172" s="149" t="s">
        <v>227</v>
      </c>
      <c r="D172" s="149" t="s">
        <v>142</v>
      </c>
      <c r="E172" s="150" t="s">
        <v>691</v>
      </c>
      <c r="F172" s="151" t="s">
        <v>692</v>
      </c>
      <c r="G172" s="152" t="s">
        <v>550</v>
      </c>
      <c r="H172" s="153">
        <v>10</v>
      </c>
      <c r="I172" s="154"/>
      <c r="J172" s="155">
        <f>ROUND(I172*H172,2)</f>
        <v>0</v>
      </c>
      <c r="K172" s="151" t="s">
        <v>146</v>
      </c>
      <c r="L172" s="33"/>
      <c r="M172" s="156" t="s">
        <v>1</v>
      </c>
      <c r="N172" s="157" t="s">
        <v>40</v>
      </c>
      <c r="O172" s="58"/>
      <c r="P172" s="158">
        <f>O172*H172</f>
        <v>0</v>
      </c>
      <c r="Q172" s="158">
        <v>4.8000000000000001E-4</v>
      </c>
      <c r="R172" s="158">
        <f>Q172*H172</f>
        <v>4.8000000000000004E-3</v>
      </c>
      <c r="S172" s="158">
        <v>0</v>
      </c>
      <c r="T172" s="15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0" t="s">
        <v>241</v>
      </c>
      <c r="AT172" s="160" t="s">
        <v>142</v>
      </c>
      <c r="AU172" s="160" t="s">
        <v>84</v>
      </c>
      <c r="AY172" s="17" t="s">
        <v>139</v>
      </c>
      <c r="BE172" s="161">
        <f>IF(N172="základní",J172,0)</f>
        <v>0</v>
      </c>
      <c r="BF172" s="161">
        <f>IF(N172="snížená",J172,0)</f>
        <v>0</v>
      </c>
      <c r="BG172" s="161">
        <f>IF(N172="zákl. přenesená",J172,0)</f>
        <v>0</v>
      </c>
      <c r="BH172" s="161">
        <f>IF(N172="sníž. přenesená",J172,0)</f>
        <v>0</v>
      </c>
      <c r="BI172" s="161">
        <f>IF(N172="nulová",J172,0)</f>
        <v>0</v>
      </c>
      <c r="BJ172" s="17" t="s">
        <v>82</v>
      </c>
      <c r="BK172" s="161">
        <f>ROUND(I172*H172,2)</f>
        <v>0</v>
      </c>
      <c r="BL172" s="17" t="s">
        <v>241</v>
      </c>
      <c r="BM172" s="160" t="s">
        <v>693</v>
      </c>
    </row>
    <row r="173" spans="1:65" s="2" customFormat="1">
      <c r="A173" s="32"/>
      <c r="B173" s="33"/>
      <c r="C173" s="32"/>
      <c r="D173" s="162" t="s">
        <v>149</v>
      </c>
      <c r="E173" s="32"/>
      <c r="F173" s="163" t="s">
        <v>694</v>
      </c>
      <c r="G173" s="32"/>
      <c r="H173" s="32"/>
      <c r="I173" s="164"/>
      <c r="J173" s="32"/>
      <c r="K173" s="32"/>
      <c r="L173" s="33"/>
      <c r="M173" s="165"/>
      <c r="N173" s="166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149</v>
      </c>
      <c r="AU173" s="17" t="s">
        <v>84</v>
      </c>
    </row>
    <row r="174" spans="1:65" s="13" customFormat="1">
      <c r="B174" s="167"/>
      <c r="D174" s="162" t="s">
        <v>151</v>
      </c>
      <c r="E174" s="168" t="s">
        <v>1</v>
      </c>
      <c r="F174" s="169" t="s">
        <v>203</v>
      </c>
      <c r="H174" s="170">
        <v>10</v>
      </c>
      <c r="I174" s="171"/>
      <c r="L174" s="167"/>
      <c r="M174" s="172"/>
      <c r="N174" s="173"/>
      <c r="O174" s="173"/>
      <c r="P174" s="173"/>
      <c r="Q174" s="173"/>
      <c r="R174" s="173"/>
      <c r="S174" s="173"/>
      <c r="T174" s="174"/>
      <c r="AT174" s="168" t="s">
        <v>151</v>
      </c>
      <c r="AU174" s="168" t="s">
        <v>84</v>
      </c>
      <c r="AV174" s="13" t="s">
        <v>84</v>
      </c>
      <c r="AW174" s="13" t="s">
        <v>32</v>
      </c>
      <c r="AX174" s="13" t="s">
        <v>82</v>
      </c>
      <c r="AY174" s="168" t="s">
        <v>139</v>
      </c>
    </row>
    <row r="175" spans="1:65" s="2" customFormat="1" ht="16.5" customHeight="1">
      <c r="A175" s="32"/>
      <c r="B175" s="148"/>
      <c r="C175" s="149" t="s">
        <v>232</v>
      </c>
      <c r="D175" s="149" t="s">
        <v>142</v>
      </c>
      <c r="E175" s="150" t="s">
        <v>695</v>
      </c>
      <c r="F175" s="151" t="s">
        <v>696</v>
      </c>
      <c r="G175" s="152" t="s">
        <v>550</v>
      </c>
      <c r="H175" s="153">
        <v>10</v>
      </c>
      <c r="I175" s="154"/>
      <c r="J175" s="155">
        <f>ROUND(I175*H175,2)</f>
        <v>0</v>
      </c>
      <c r="K175" s="151" t="s">
        <v>146</v>
      </c>
      <c r="L175" s="33"/>
      <c r="M175" s="156" t="s">
        <v>1</v>
      </c>
      <c r="N175" s="157" t="s">
        <v>40</v>
      </c>
      <c r="O175" s="58"/>
      <c r="P175" s="158">
        <f>O175*H175</f>
        <v>0</v>
      </c>
      <c r="Q175" s="158">
        <v>7.1000000000000002E-4</v>
      </c>
      <c r="R175" s="158">
        <f>Q175*H175</f>
        <v>7.1000000000000004E-3</v>
      </c>
      <c r="S175" s="158">
        <v>0</v>
      </c>
      <c r="T175" s="15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0" t="s">
        <v>241</v>
      </c>
      <c r="AT175" s="160" t="s">
        <v>142</v>
      </c>
      <c r="AU175" s="160" t="s">
        <v>84</v>
      </c>
      <c r="AY175" s="17" t="s">
        <v>139</v>
      </c>
      <c r="BE175" s="161">
        <f>IF(N175="základní",J175,0)</f>
        <v>0</v>
      </c>
      <c r="BF175" s="161">
        <f>IF(N175="snížená",J175,0)</f>
        <v>0</v>
      </c>
      <c r="BG175" s="161">
        <f>IF(N175="zákl. přenesená",J175,0)</f>
        <v>0</v>
      </c>
      <c r="BH175" s="161">
        <f>IF(N175="sníž. přenesená",J175,0)</f>
        <v>0</v>
      </c>
      <c r="BI175" s="161">
        <f>IF(N175="nulová",J175,0)</f>
        <v>0</v>
      </c>
      <c r="BJ175" s="17" t="s">
        <v>82</v>
      </c>
      <c r="BK175" s="161">
        <f>ROUND(I175*H175,2)</f>
        <v>0</v>
      </c>
      <c r="BL175" s="17" t="s">
        <v>241</v>
      </c>
      <c r="BM175" s="160" t="s">
        <v>697</v>
      </c>
    </row>
    <row r="176" spans="1:65" s="2" customFormat="1">
      <c r="A176" s="32"/>
      <c r="B176" s="33"/>
      <c r="C176" s="32"/>
      <c r="D176" s="162" t="s">
        <v>149</v>
      </c>
      <c r="E176" s="32"/>
      <c r="F176" s="163" t="s">
        <v>698</v>
      </c>
      <c r="G176" s="32"/>
      <c r="H176" s="32"/>
      <c r="I176" s="164"/>
      <c r="J176" s="32"/>
      <c r="K176" s="32"/>
      <c r="L176" s="33"/>
      <c r="M176" s="165"/>
      <c r="N176" s="166"/>
      <c r="O176" s="58"/>
      <c r="P176" s="58"/>
      <c r="Q176" s="58"/>
      <c r="R176" s="58"/>
      <c r="S176" s="58"/>
      <c r="T176" s="5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7" t="s">
        <v>149</v>
      </c>
      <c r="AU176" s="17" t="s">
        <v>84</v>
      </c>
    </row>
    <row r="177" spans="1:65" s="13" customFormat="1">
      <c r="B177" s="167"/>
      <c r="D177" s="162" t="s">
        <v>151</v>
      </c>
      <c r="E177" s="168" t="s">
        <v>1</v>
      </c>
      <c r="F177" s="169" t="s">
        <v>203</v>
      </c>
      <c r="H177" s="170">
        <v>10</v>
      </c>
      <c r="I177" s="171"/>
      <c r="L177" s="167"/>
      <c r="M177" s="172"/>
      <c r="N177" s="173"/>
      <c r="O177" s="173"/>
      <c r="P177" s="173"/>
      <c r="Q177" s="173"/>
      <c r="R177" s="173"/>
      <c r="S177" s="173"/>
      <c r="T177" s="174"/>
      <c r="AT177" s="168" t="s">
        <v>151</v>
      </c>
      <c r="AU177" s="168" t="s">
        <v>84</v>
      </c>
      <c r="AV177" s="13" t="s">
        <v>84</v>
      </c>
      <c r="AW177" s="13" t="s">
        <v>32</v>
      </c>
      <c r="AX177" s="13" t="s">
        <v>82</v>
      </c>
      <c r="AY177" s="168" t="s">
        <v>139</v>
      </c>
    </row>
    <row r="178" spans="1:65" s="2" customFormat="1" ht="16.5" customHeight="1">
      <c r="A178" s="32"/>
      <c r="B178" s="148"/>
      <c r="C178" s="149" t="s">
        <v>8</v>
      </c>
      <c r="D178" s="149" t="s">
        <v>142</v>
      </c>
      <c r="E178" s="150" t="s">
        <v>699</v>
      </c>
      <c r="F178" s="151" t="s">
        <v>700</v>
      </c>
      <c r="G178" s="152" t="s">
        <v>550</v>
      </c>
      <c r="H178" s="153">
        <v>10</v>
      </c>
      <c r="I178" s="154"/>
      <c r="J178" s="155">
        <f>ROUND(I178*H178,2)</f>
        <v>0</v>
      </c>
      <c r="K178" s="151" t="s">
        <v>146</v>
      </c>
      <c r="L178" s="33"/>
      <c r="M178" s="156" t="s">
        <v>1</v>
      </c>
      <c r="N178" s="157" t="s">
        <v>40</v>
      </c>
      <c r="O178" s="58"/>
      <c r="P178" s="158">
        <f>O178*H178</f>
        <v>0</v>
      </c>
      <c r="Q178" s="158">
        <v>2.2399999999999998E-3</v>
      </c>
      <c r="R178" s="158">
        <f>Q178*H178</f>
        <v>2.2399999999999996E-2</v>
      </c>
      <c r="S178" s="158">
        <v>0</v>
      </c>
      <c r="T178" s="15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0" t="s">
        <v>241</v>
      </c>
      <c r="AT178" s="160" t="s">
        <v>142</v>
      </c>
      <c r="AU178" s="160" t="s">
        <v>84</v>
      </c>
      <c r="AY178" s="17" t="s">
        <v>139</v>
      </c>
      <c r="BE178" s="161">
        <f>IF(N178="základní",J178,0)</f>
        <v>0</v>
      </c>
      <c r="BF178" s="161">
        <f>IF(N178="snížená",J178,0)</f>
        <v>0</v>
      </c>
      <c r="BG178" s="161">
        <f>IF(N178="zákl. přenesená",J178,0)</f>
        <v>0</v>
      </c>
      <c r="BH178" s="161">
        <f>IF(N178="sníž. přenesená",J178,0)</f>
        <v>0</v>
      </c>
      <c r="BI178" s="161">
        <f>IF(N178="nulová",J178,0)</f>
        <v>0</v>
      </c>
      <c r="BJ178" s="17" t="s">
        <v>82</v>
      </c>
      <c r="BK178" s="161">
        <f>ROUND(I178*H178,2)</f>
        <v>0</v>
      </c>
      <c r="BL178" s="17" t="s">
        <v>241</v>
      </c>
      <c r="BM178" s="160" t="s">
        <v>701</v>
      </c>
    </row>
    <row r="179" spans="1:65" s="2" customFormat="1">
      <c r="A179" s="32"/>
      <c r="B179" s="33"/>
      <c r="C179" s="32"/>
      <c r="D179" s="162" t="s">
        <v>149</v>
      </c>
      <c r="E179" s="32"/>
      <c r="F179" s="163" t="s">
        <v>702</v>
      </c>
      <c r="G179" s="32"/>
      <c r="H179" s="32"/>
      <c r="I179" s="164"/>
      <c r="J179" s="32"/>
      <c r="K179" s="32"/>
      <c r="L179" s="33"/>
      <c r="M179" s="165"/>
      <c r="N179" s="166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149</v>
      </c>
      <c r="AU179" s="17" t="s">
        <v>84</v>
      </c>
    </row>
    <row r="180" spans="1:65" s="13" customFormat="1">
      <c r="B180" s="167"/>
      <c r="D180" s="162" t="s">
        <v>151</v>
      </c>
      <c r="E180" s="168" t="s">
        <v>1</v>
      </c>
      <c r="F180" s="169" t="s">
        <v>203</v>
      </c>
      <c r="H180" s="170">
        <v>10</v>
      </c>
      <c r="I180" s="171"/>
      <c r="L180" s="167"/>
      <c r="M180" s="172"/>
      <c r="N180" s="173"/>
      <c r="O180" s="173"/>
      <c r="P180" s="173"/>
      <c r="Q180" s="173"/>
      <c r="R180" s="173"/>
      <c r="S180" s="173"/>
      <c r="T180" s="174"/>
      <c r="AT180" s="168" t="s">
        <v>151</v>
      </c>
      <c r="AU180" s="168" t="s">
        <v>84</v>
      </c>
      <c r="AV180" s="13" t="s">
        <v>84</v>
      </c>
      <c r="AW180" s="13" t="s">
        <v>32</v>
      </c>
      <c r="AX180" s="13" t="s">
        <v>82</v>
      </c>
      <c r="AY180" s="168" t="s">
        <v>139</v>
      </c>
    </row>
    <row r="181" spans="1:65" s="2" customFormat="1" ht="24">
      <c r="A181" s="32"/>
      <c r="B181" s="148"/>
      <c r="C181" s="149" t="s">
        <v>241</v>
      </c>
      <c r="D181" s="149" t="s">
        <v>142</v>
      </c>
      <c r="E181" s="150" t="s">
        <v>703</v>
      </c>
      <c r="F181" s="151" t="s">
        <v>704</v>
      </c>
      <c r="G181" s="152" t="s">
        <v>145</v>
      </c>
      <c r="H181" s="153">
        <v>3</v>
      </c>
      <c r="I181" s="154"/>
      <c r="J181" s="155">
        <f>ROUND(I181*H181,2)</f>
        <v>0</v>
      </c>
      <c r="K181" s="151" t="s">
        <v>146</v>
      </c>
      <c r="L181" s="33"/>
      <c r="M181" s="156" t="s">
        <v>1</v>
      </c>
      <c r="N181" s="157" t="s">
        <v>40</v>
      </c>
      <c r="O181" s="58"/>
      <c r="P181" s="158">
        <f>O181*H181</f>
        <v>0</v>
      </c>
      <c r="Q181" s="158">
        <v>0</v>
      </c>
      <c r="R181" s="158">
        <f>Q181*H181</f>
        <v>0</v>
      </c>
      <c r="S181" s="158">
        <v>2.027E-2</v>
      </c>
      <c r="T181" s="159">
        <f>S181*H181</f>
        <v>6.0810000000000003E-2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0" t="s">
        <v>241</v>
      </c>
      <c r="AT181" s="160" t="s">
        <v>142</v>
      </c>
      <c r="AU181" s="160" t="s">
        <v>84</v>
      </c>
      <c r="AY181" s="17" t="s">
        <v>139</v>
      </c>
      <c r="BE181" s="161">
        <f>IF(N181="základní",J181,0)</f>
        <v>0</v>
      </c>
      <c r="BF181" s="161">
        <f>IF(N181="snížená",J181,0)</f>
        <v>0</v>
      </c>
      <c r="BG181" s="161">
        <f>IF(N181="zákl. přenesená",J181,0)</f>
        <v>0</v>
      </c>
      <c r="BH181" s="161">
        <f>IF(N181="sníž. přenesená",J181,0)</f>
        <v>0</v>
      </c>
      <c r="BI181" s="161">
        <f>IF(N181="nulová",J181,0)</f>
        <v>0</v>
      </c>
      <c r="BJ181" s="17" t="s">
        <v>82</v>
      </c>
      <c r="BK181" s="161">
        <f>ROUND(I181*H181,2)</f>
        <v>0</v>
      </c>
      <c r="BL181" s="17" t="s">
        <v>241</v>
      </c>
      <c r="BM181" s="160" t="s">
        <v>705</v>
      </c>
    </row>
    <row r="182" spans="1:65" s="2" customFormat="1">
      <c r="A182" s="32"/>
      <c r="B182" s="33"/>
      <c r="C182" s="32"/>
      <c r="D182" s="162" t="s">
        <v>149</v>
      </c>
      <c r="E182" s="32"/>
      <c r="F182" s="163" t="s">
        <v>706</v>
      </c>
      <c r="G182" s="32"/>
      <c r="H182" s="32"/>
      <c r="I182" s="164"/>
      <c r="J182" s="32"/>
      <c r="K182" s="32"/>
      <c r="L182" s="33"/>
      <c r="M182" s="165"/>
      <c r="N182" s="166"/>
      <c r="O182" s="58"/>
      <c r="P182" s="58"/>
      <c r="Q182" s="58"/>
      <c r="R182" s="58"/>
      <c r="S182" s="58"/>
      <c r="T182" s="5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149</v>
      </c>
      <c r="AU182" s="17" t="s">
        <v>84</v>
      </c>
    </row>
    <row r="183" spans="1:65" s="13" customFormat="1">
      <c r="B183" s="167"/>
      <c r="D183" s="162" t="s">
        <v>151</v>
      </c>
      <c r="E183" s="168" t="s">
        <v>1</v>
      </c>
      <c r="F183" s="169" t="s">
        <v>140</v>
      </c>
      <c r="H183" s="170">
        <v>3</v>
      </c>
      <c r="I183" s="171"/>
      <c r="L183" s="167"/>
      <c r="M183" s="172"/>
      <c r="N183" s="173"/>
      <c r="O183" s="173"/>
      <c r="P183" s="173"/>
      <c r="Q183" s="173"/>
      <c r="R183" s="173"/>
      <c r="S183" s="173"/>
      <c r="T183" s="174"/>
      <c r="AT183" s="168" t="s">
        <v>151</v>
      </c>
      <c r="AU183" s="168" t="s">
        <v>84</v>
      </c>
      <c r="AV183" s="13" t="s">
        <v>84</v>
      </c>
      <c r="AW183" s="13" t="s">
        <v>32</v>
      </c>
      <c r="AX183" s="13" t="s">
        <v>82</v>
      </c>
      <c r="AY183" s="168" t="s">
        <v>139</v>
      </c>
    </row>
    <row r="184" spans="1:65" s="2" customFormat="1" ht="44.25" customHeight="1">
      <c r="A184" s="32"/>
      <c r="B184" s="148"/>
      <c r="C184" s="149" t="s">
        <v>246</v>
      </c>
      <c r="D184" s="149" t="s">
        <v>142</v>
      </c>
      <c r="E184" s="150" t="s">
        <v>707</v>
      </c>
      <c r="F184" s="151" t="s">
        <v>708</v>
      </c>
      <c r="G184" s="152" t="s">
        <v>145</v>
      </c>
      <c r="H184" s="153">
        <v>3</v>
      </c>
      <c r="I184" s="154"/>
      <c r="J184" s="155">
        <f>ROUND(I184*H184,2)</f>
        <v>0</v>
      </c>
      <c r="K184" s="151" t="s">
        <v>146</v>
      </c>
      <c r="L184" s="33"/>
      <c r="M184" s="156" t="s">
        <v>1</v>
      </c>
      <c r="N184" s="157" t="s">
        <v>40</v>
      </c>
      <c r="O184" s="58"/>
      <c r="P184" s="158">
        <f>O184*H184</f>
        <v>0</v>
      </c>
      <c r="Q184" s="158">
        <v>1.48E-3</v>
      </c>
      <c r="R184" s="158">
        <f>Q184*H184</f>
        <v>4.4399999999999995E-3</v>
      </c>
      <c r="S184" s="158">
        <v>0</v>
      </c>
      <c r="T184" s="15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0" t="s">
        <v>241</v>
      </c>
      <c r="AT184" s="160" t="s">
        <v>142</v>
      </c>
      <c r="AU184" s="160" t="s">
        <v>84</v>
      </c>
      <c r="AY184" s="17" t="s">
        <v>139</v>
      </c>
      <c r="BE184" s="161">
        <f>IF(N184="základní",J184,0)</f>
        <v>0</v>
      </c>
      <c r="BF184" s="161">
        <f>IF(N184="snížená",J184,0)</f>
        <v>0</v>
      </c>
      <c r="BG184" s="161">
        <f>IF(N184="zákl. přenesená",J184,0)</f>
        <v>0</v>
      </c>
      <c r="BH184" s="161">
        <f>IF(N184="sníž. přenesená",J184,0)</f>
        <v>0</v>
      </c>
      <c r="BI184" s="161">
        <f>IF(N184="nulová",J184,0)</f>
        <v>0</v>
      </c>
      <c r="BJ184" s="17" t="s">
        <v>82</v>
      </c>
      <c r="BK184" s="161">
        <f>ROUND(I184*H184,2)</f>
        <v>0</v>
      </c>
      <c r="BL184" s="17" t="s">
        <v>241</v>
      </c>
      <c r="BM184" s="160" t="s">
        <v>709</v>
      </c>
    </row>
    <row r="185" spans="1:65" s="2" customFormat="1" ht="19.5">
      <c r="A185" s="32"/>
      <c r="B185" s="33"/>
      <c r="C185" s="32"/>
      <c r="D185" s="162" t="s">
        <v>149</v>
      </c>
      <c r="E185" s="32"/>
      <c r="F185" s="163" t="s">
        <v>710</v>
      </c>
      <c r="G185" s="32"/>
      <c r="H185" s="32"/>
      <c r="I185" s="164"/>
      <c r="J185" s="32"/>
      <c r="K185" s="32"/>
      <c r="L185" s="33"/>
      <c r="M185" s="165"/>
      <c r="N185" s="166"/>
      <c r="O185" s="58"/>
      <c r="P185" s="58"/>
      <c r="Q185" s="58"/>
      <c r="R185" s="58"/>
      <c r="S185" s="58"/>
      <c r="T185" s="59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7" t="s">
        <v>149</v>
      </c>
      <c r="AU185" s="17" t="s">
        <v>84</v>
      </c>
    </row>
    <row r="186" spans="1:65" s="13" customFormat="1">
      <c r="B186" s="167"/>
      <c r="D186" s="162" t="s">
        <v>151</v>
      </c>
      <c r="E186" s="168" t="s">
        <v>1</v>
      </c>
      <c r="F186" s="169" t="s">
        <v>140</v>
      </c>
      <c r="H186" s="170">
        <v>3</v>
      </c>
      <c r="I186" s="171"/>
      <c r="L186" s="167"/>
      <c r="M186" s="172"/>
      <c r="N186" s="173"/>
      <c r="O186" s="173"/>
      <c r="P186" s="173"/>
      <c r="Q186" s="173"/>
      <c r="R186" s="173"/>
      <c r="S186" s="173"/>
      <c r="T186" s="174"/>
      <c r="AT186" s="168" t="s">
        <v>151</v>
      </c>
      <c r="AU186" s="168" t="s">
        <v>84</v>
      </c>
      <c r="AV186" s="13" t="s">
        <v>84</v>
      </c>
      <c r="AW186" s="13" t="s">
        <v>32</v>
      </c>
      <c r="AX186" s="13" t="s">
        <v>82</v>
      </c>
      <c r="AY186" s="168" t="s">
        <v>139</v>
      </c>
    </row>
    <row r="187" spans="1:65" s="2" customFormat="1" ht="36">
      <c r="A187" s="32"/>
      <c r="B187" s="148"/>
      <c r="C187" s="149" t="s">
        <v>250</v>
      </c>
      <c r="D187" s="149" t="s">
        <v>142</v>
      </c>
      <c r="E187" s="150" t="s">
        <v>711</v>
      </c>
      <c r="F187" s="151" t="s">
        <v>712</v>
      </c>
      <c r="G187" s="152" t="s">
        <v>550</v>
      </c>
      <c r="H187" s="153">
        <v>12</v>
      </c>
      <c r="I187" s="154"/>
      <c r="J187" s="155">
        <f>ROUND(I187*H187,2)</f>
        <v>0</v>
      </c>
      <c r="K187" s="151" t="s">
        <v>146</v>
      </c>
      <c r="L187" s="33"/>
      <c r="M187" s="156" t="s">
        <v>1</v>
      </c>
      <c r="N187" s="157" t="s">
        <v>40</v>
      </c>
      <c r="O187" s="58"/>
      <c r="P187" s="158">
        <f>O187*H187</f>
        <v>0</v>
      </c>
      <c r="Q187" s="158">
        <v>1.6000000000000001E-4</v>
      </c>
      <c r="R187" s="158">
        <f>Q187*H187</f>
        <v>1.9200000000000003E-3</v>
      </c>
      <c r="S187" s="158">
        <v>0</v>
      </c>
      <c r="T187" s="15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0" t="s">
        <v>241</v>
      </c>
      <c r="AT187" s="160" t="s">
        <v>142</v>
      </c>
      <c r="AU187" s="160" t="s">
        <v>84</v>
      </c>
      <c r="AY187" s="17" t="s">
        <v>139</v>
      </c>
      <c r="BE187" s="161">
        <f>IF(N187="základní",J187,0)</f>
        <v>0</v>
      </c>
      <c r="BF187" s="161">
        <f>IF(N187="snížená",J187,0)</f>
        <v>0</v>
      </c>
      <c r="BG187" s="161">
        <f>IF(N187="zákl. přenesená",J187,0)</f>
        <v>0</v>
      </c>
      <c r="BH187" s="161">
        <f>IF(N187="sníž. přenesená",J187,0)</f>
        <v>0</v>
      </c>
      <c r="BI187" s="161">
        <f>IF(N187="nulová",J187,0)</f>
        <v>0</v>
      </c>
      <c r="BJ187" s="17" t="s">
        <v>82</v>
      </c>
      <c r="BK187" s="161">
        <f>ROUND(I187*H187,2)</f>
        <v>0</v>
      </c>
      <c r="BL187" s="17" t="s">
        <v>241</v>
      </c>
      <c r="BM187" s="160" t="s">
        <v>713</v>
      </c>
    </row>
    <row r="188" spans="1:65" s="2" customFormat="1" ht="29.25">
      <c r="A188" s="32"/>
      <c r="B188" s="33"/>
      <c r="C188" s="32"/>
      <c r="D188" s="162" t="s">
        <v>149</v>
      </c>
      <c r="E188" s="32"/>
      <c r="F188" s="163" t="s">
        <v>714</v>
      </c>
      <c r="G188" s="32"/>
      <c r="H188" s="32"/>
      <c r="I188" s="164"/>
      <c r="J188" s="32"/>
      <c r="K188" s="32"/>
      <c r="L188" s="33"/>
      <c r="M188" s="165"/>
      <c r="N188" s="166"/>
      <c r="O188" s="58"/>
      <c r="P188" s="58"/>
      <c r="Q188" s="58"/>
      <c r="R188" s="58"/>
      <c r="S188" s="58"/>
      <c r="T188" s="5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149</v>
      </c>
      <c r="AU188" s="17" t="s">
        <v>84</v>
      </c>
    </row>
    <row r="189" spans="1:65" s="2" customFormat="1" ht="36">
      <c r="A189" s="32"/>
      <c r="B189" s="148"/>
      <c r="C189" s="149" t="s">
        <v>254</v>
      </c>
      <c r="D189" s="149" t="s">
        <v>142</v>
      </c>
      <c r="E189" s="150" t="s">
        <v>715</v>
      </c>
      <c r="F189" s="151" t="s">
        <v>716</v>
      </c>
      <c r="G189" s="152" t="s">
        <v>550</v>
      </c>
      <c r="H189" s="153">
        <v>10</v>
      </c>
      <c r="I189" s="154"/>
      <c r="J189" s="155">
        <f>ROUND(I189*H189,2)</f>
        <v>0</v>
      </c>
      <c r="K189" s="151" t="s">
        <v>146</v>
      </c>
      <c r="L189" s="33"/>
      <c r="M189" s="156" t="s">
        <v>1</v>
      </c>
      <c r="N189" s="157" t="s">
        <v>40</v>
      </c>
      <c r="O189" s="58"/>
      <c r="P189" s="158">
        <f>O189*H189</f>
        <v>0</v>
      </c>
      <c r="Q189" s="158">
        <v>1.9000000000000001E-4</v>
      </c>
      <c r="R189" s="158">
        <f>Q189*H189</f>
        <v>1.9000000000000002E-3</v>
      </c>
      <c r="S189" s="158">
        <v>0</v>
      </c>
      <c r="T189" s="15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0" t="s">
        <v>241</v>
      </c>
      <c r="AT189" s="160" t="s">
        <v>142</v>
      </c>
      <c r="AU189" s="160" t="s">
        <v>84</v>
      </c>
      <c r="AY189" s="17" t="s">
        <v>139</v>
      </c>
      <c r="BE189" s="161">
        <f>IF(N189="základní",J189,0)</f>
        <v>0</v>
      </c>
      <c r="BF189" s="161">
        <f>IF(N189="snížená",J189,0)</f>
        <v>0</v>
      </c>
      <c r="BG189" s="161">
        <f>IF(N189="zákl. přenesená",J189,0)</f>
        <v>0</v>
      </c>
      <c r="BH189" s="161">
        <f>IF(N189="sníž. přenesená",J189,0)</f>
        <v>0</v>
      </c>
      <c r="BI189" s="161">
        <f>IF(N189="nulová",J189,0)</f>
        <v>0</v>
      </c>
      <c r="BJ189" s="17" t="s">
        <v>82</v>
      </c>
      <c r="BK189" s="161">
        <f>ROUND(I189*H189,2)</f>
        <v>0</v>
      </c>
      <c r="BL189" s="17" t="s">
        <v>241</v>
      </c>
      <c r="BM189" s="160" t="s">
        <v>717</v>
      </c>
    </row>
    <row r="190" spans="1:65" s="2" customFormat="1" ht="29.25">
      <c r="A190" s="32"/>
      <c r="B190" s="33"/>
      <c r="C190" s="32"/>
      <c r="D190" s="162" t="s">
        <v>149</v>
      </c>
      <c r="E190" s="32"/>
      <c r="F190" s="163" t="s">
        <v>718</v>
      </c>
      <c r="G190" s="32"/>
      <c r="H190" s="32"/>
      <c r="I190" s="164"/>
      <c r="J190" s="32"/>
      <c r="K190" s="32"/>
      <c r="L190" s="33"/>
      <c r="M190" s="165"/>
      <c r="N190" s="166"/>
      <c r="O190" s="58"/>
      <c r="P190" s="58"/>
      <c r="Q190" s="58"/>
      <c r="R190" s="58"/>
      <c r="S190" s="58"/>
      <c r="T190" s="59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149</v>
      </c>
      <c r="AU190" s="17" t="s">
        <v>84</v>
      </c>
    </row>
    <row r="191" spans="1:65" s="2" customFormat="1" ht="36">
      <c r="A191" s="32"/>
      <c r="B191" s="148"/>
      <c r="C191" s="149" t="s">
        <v>259</v>
      </c>
      <c r="D191" s="149" t="s">
        <v>142</v>
      </c>
      <c r="E191" s="150" t="s">
        <v>719</v>
      </c>
      <c r="F191" s="151" t="s">
        <v>720</v>
      </c>
      <c r="G191" s="152" t="s">
        <v>550</v>
      </c>
      <c r="H191" s="153">
        <v>10</v>
      </c>
      <c r="I191" s="154"/>
      <c r="J191" s="155">
        <f>ROUND(I191*H191,2)</f>
        <v>0</v>
      </c>
      <c r="K191" s="151" t="s">
        <v>146</v>
      </c>
      <c r="L191" s="33"/>
      <c r="M191" s="156" t="s">
        <v>1</v>
      </c>
      <c r="N191" s="157" t="s">
        <v>40</v>
      </c>
      <c r="O191" s="58"/>
      <c r="P191" s="158">
        <f>O191*H191</f>
        <v>0</v>
      </c>
      <c r="Q191" s="158">
        <v>2.4000000000000001E-4</v>
      </c>
      <c r="R191" s="158">
        <f>Q191*H191</f>
        <v>2.4000000000000002E-3</v>
      </c>
      <c r="S191" s="158">
        <v>0</v>
      </c>
      <c r="T191" s="15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0" t="s">
        <v>241</v>
      </c>
      <c r="AT191" s="160" t="s">
        <v>142</v>
      </c>
      <c r="AU191" s="160" t="s">
        <v>84</v>
      </c>
      <c r="AY191" s="17" t="s">
        <v>139</v>
      </c>
      <c r="BE191" s="161">
        <f>IF(N191="základní",J191,0)</f>
        <v>0</v>
      </c>
      <c r="BF191" s="161">
        <f>IF(N191="snížená",J191,0)</f>
        <v>0</v>
      </c>
      <c r="BG191" s="161">
        <f>IF(N191="zákl. přenesená",J191,0)</f>
        <v>0</v>
      </c>
      <c r="BH191" s="161">
        <f>IF(N191="sníž. přenesená",J191,0)</f>
        <v>0</v>
      </c>
      <c r="BI191" s="161">
        <f>IF(N191="nulová",J191,0)</f>
        <v>0</v>
      </c>
      <c r="BJ191" s="17" t="s">
        <v>82</v>
      </c>
      <c r="BK191" s="161">
        <f>ROUND(I191*H191,2)</f>
        <v>0</v>
      </c>
      <c r="BL191" s="17" t="s">
        <v>241</v>
      </c>
      <c r="BM191" s="160" t="s">
        <v>721</v>
      </c>
    </row>
    <row r="192" spans="1:65" s="2" customFormat="1" ht="29.25">
      <c r="A192" s="32"/>
      <c r="B192" s="33"/>
      <c r="C192" s="32"/>
      <c r="D192" s="162" t="s">
        <v>149</v>
      </c>
      <c r="E192" s="32"/>
      <c r="F192" s="163" t="s">
        <v>722</v>
      </c>
      <c r="G192" s="32"/>
      <c r="H192" s="32"/>
      <c r="I192" s="164"/>
      <c r="J192" s="32"/>
      <c r="K192" s="32"/>
      <c r="L192" s="33"/>
      <c r="M192" s="165"/>
      <c r="N192" s="166"/>
      <c r="O192" s="58"/>
      <c r="P192" s="58"/>
      <c r="Q192" s="58"/>
      <c r="R192" s="58"/>
      <c r="S192" s="58"/>
      <c r="T192" s="59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149</v>
      </c>
      <c r="AU192" s="17" t="s">
        <v>84</v>
      </c>
    </row>
    <row r="193" spans="1:65" s="2" customFormat="1" ht="36">
      <c r="A193" s="32"/>
      <c r="B193" s="148"/>
      <c r="C193" s="149" t="s">
        <v>7</v>
      </c>
      <c r="D193" s="149" t="s">
        <v>142</v>
      </c>
      <c r="E193" s="150" t="s">
        <v>723</v>
      </c>
      <c r="F193" s="151" t="s">
        <v>724</v>
      </c>
      <c r="G193" s="152" t="s">
        <v>550</v>
      </c>
      <c r="H193" s="153">
        <v>10</v>
      </c>
      <c r="I193" s="154"/>
      <c r="J193" s="155">
        <f>ROUND(I193*H193,2)</f>
        <v>0</v>
      </c>
      <c r="K193" s="151" t="s">
        <v>146</v>
      </c>
      <c r="L193" s="33"/>
      <c r="M193" s="156" t="s">
        <v>1</v>
      </c>
      <c r="N193" s="157" t="s">
        <v>40</v>
      </c>
      <c r="O193" s="58"/>
      <c r="P193" s="158">
        <f>O193*H193</f>
        <v>0</v>
      </c>
      <c r="Q193" s="158">
        <v>4.4000000000000002E-4</v>
      </c>
      <c r="R193" s="158">
        <f>Q193*H193</f>
        <v>4.4000000000000003E-3</v>
      </c>
      <c r="S193" s="158">
        <v>0</v>
      </c>
      <c r="T193" s="15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0" t="s">
        <v>241</v>
      </c>
      <c r="AT193" s="160" t="s">
        <v>142</v>
      </c>
      <c r="AU193" s="160" t="s">
        <v>84</v>
      </c>
      <c r="AY193" s="17" t="s">
        <v>139</v>
      </c>
      <c r="BE193" s="161">
        <f>IF(N193="základní",J193,0)</f>
        <v>0</v>
      </c>
      <c r="BF193" s="161">
        <f>IF(N193="snížená",J193,0)</f>
        <v>0</v>
      </c>
      <c r="BG193" s="161">
        <f>IF(N193="zákl. přenesená",J193,0)</f>
        <v>0</v>
      </c>
      <c r="BH193" s="161">
        <f>IF(N193="sníž. přenesená",J193,0)</f>
        <v>0</v>
      </c>
      <c r="BI193" s="161">
        <f>IF(N193="nulová",J193,0)</f>
        <v>0</v>
      </c>
      <c r="BJ193" s="17" t="s">
        <v>82</v>
      </c>
      <c r="BK193" s="161">
        <f>ROUND(I193*H193,2)</f>
        <v>0</v>
      </c>
      <c r="BL193" s="17" t="s">
        <v>241</v>
      </c>
      <c r="BM193" s="160" t="s">
        <v>725</v>
      </c>
    </row>
    <row r="194" spans="1:65" s="2" customFormat="1" ht="29.25">
      <c r="A194" s="32"/>
      <c r="B194" s="33"/>
      <c r="C194" s="32"/>
      <c r="D194" s="162" t="s">
        <v>149</v>
      </c>
      <c r="E194" s="32"/>
      <c r="F194" s="163" t="s">
        <v>726</v>
      </c>
      <c r="G194" s="32"/>
      <c r="H194" s="32"/>
      <c r="I194" s="164"/>
      <c r="J194" s="32"/>
      <c r="K194" s="32"/>
      <c r="L194" s="33"/>
      <c r="M194" s="165"/>
      <c r="N194" s="166"/>
      <c r="O194" s="58"/>
      <c r="P194" s="58"/>
      <c r="Q194" s="58"/>
      <c r="R194" s="58"/>
      <c r="S194" s="58"/>
      <c r="T194" s="5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149</v>
      </c>
      <c r="AU194" s="17" t="s">
        <v>84</v>
      </c>
    </row>
    <row r="195" spans="1:65" s="2" customFormat="1" ht="21.75" customHeight="1">
      <c r="A195" s="32"/>
      <c r="B195" s="148"/>
      <c r="C195" s="149" t="s">
        <v>269</v>
      </c>
      <c r="D195" s="149" t="s">
        <v>142</v>
      </c>
      <c r="E195" s="150" t="s">
        <v>727</v>
      </c>
      <c r="F195" s="151" t="s">
        <v>728</v>
      </c>
      <c r="G195" s="152" t="s">
        <v>550</v>
      </c>
      <c r="H195" s="153">
        <v>42</v>
      </c>
      <c r="I195" s="154"/>
      <c r="J195" s="155">
        <f>ROUND(I195*H195,2)</f>
        <v>0</v>
      </c>
      <c r="K195" s="151" t="s">
        <v>146</v>
      </c>
      <c r="L195" s="33"/>
      <c r="M195" s="156" t="s">
        <v>1</v>
      </c>
      <c r="N195" s="157" t="s">
        <v>40</v>
      </c>
      <c r="O195" s="58"/>
      <c r="P195" s="158">
        <f>O195*H195</f>
        <v>0</v>
      </c>
      <c r="Q195" s="158">
        <v>0</v>
      </c>
      <c r="R195" s="158">
        <f>Q195*H195</f>
        <v>0</v>
      </c>
      <c r="S195" s="158">
        <v>0</v>
      </c>
      <c r="T195" s="15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0" t="s">
        <v>241</v>
      </c>
      <c r="AT195" s="160" t="s">
        <v>142</v>
      </c>
      <c r="AU195" s="160" t="s">
        <v>84</v>
      </c>
      <c r="AY195" s="17" t="s">
        <v>139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17" t="s">
        <v>82</v>
      </c>
      <c r="BK195" s="161">
        <f>ROUND(I195*H195,2)</f>
        <v>0</v>
      </c>
      <c r="BL195" s="17" t="s">
        <v>241</v>
      </c>
      <c r="BM195" s="160" t="s">
        <v>729</v>
      </c>
    </row>
    <row r="196" spans="1:65" s="2" customFormat="1">
      <c r="A196" s="32"/>
      <c r="B196" s="33"/>
      <c r="C196" s="32"/>
      <c r="D196" s="162" t="s">
        <v>149</v>
      </c>
      <c r="E196" s="32"/>
      <c r="F196" s="163" t="s">
        <v>730</v>
      </c>
      <c r="G196" s="32"/>
      <c r="H196" s="32"/>
      <c r="I196" s="164"/>
      <c r="J196" s="32"/>
      <c r="K196" s="32"/>
      <c r="L196" s="33"/>
      <c r="M196" s="165"/>
      <c r="N196" s="166"/>
      <c r="O196" s="58"/>
      <c r="P196" s="58"/>
      <c r="Q196" s="58"/>
      <c r="R196" s="58"/>
      <c r="S196" s="58"/>
      <c r="T196" s="59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149</v>
      </c>
      <c r="AU196" s="17" t="s">
        <v>84</v>
      </c>
    </row>
    <row r="197" spans="1:65" s="13" customFormat="1">
      <c r="B197" s="167"/>
      <c r="D197" s="162" t="s">
        <v>151</v>
      </c>
      <c r="E197" s="168" t="s">
        <v>1</v>
      </c>
      <c r="F197" s="169" t="s">
        <v>390</v>
      </c>
      <c r="H197" s="170">
        <v>42</v>
      </c>
      <c r="I197" s="171"/>
      <c r="L197" s="167"/>
      <c r="M197" s="172"/>
      <c r="N197" s="173"/>
      <c r="O197" s="173"/>
      <c r="P197" s="173"/>
      <c r="Q197" s="173"/>
      <c r="R197" s="173"/>
      <c r="S197" s="173"/>
      <c r="T197" s="174"/>
      <c r="AT197" s="168" t="s">
        <v>151</v>
      </c>
      <c r="AU197" s="168" t="s">
        <v>84</v>
      </c>
      <c r="AV197" s="13" t="s">
        <v>84</v>
      </c>
      <c r="AW197" s="13" t="s">
        <v>32</v>
      </c>
      <c r="AX197" s="13" t="s">
        <v>82</v>
      </c>
      <c r="AY197" s="168" t="s">
        <v>139</v>
      </c>
    </row>
    <row r="198" spans="1:65" s="2" customFormat="1" ht="24">
      <c r="A198" s="32"/>
      <c r="B198" s="148"/>
      <c r="C198" s="149" t="s">
        <v>274</v>
      </c>
      <c r="D198" s="149" t="s">
        <v>142</v>
      </c>
      <c r="E198" s="150" t="s">
        <v>731</v>
      </c>
      <c r="F198" s="151" t="s">
        <v>732</v>
      </c>
      <c r="G198" s="152" t="s">
        <v>318</v>
      </c>
      <c r="H198" s="153">
        <v>5.3999999999999999E-2</v>
      </c>
      <c r="I198" s="154"/>
      <c r="J198" s="155">
        <f>ROUND(I198*H198,2)</f>
        <v>0</v>
      </c>
      <c r="K198" s="151" t="s">
        <v>146</v>
      </c>
      <c r="L198" s="33"/>
      <c r="M198" s="156" t="s">
        <v>1</v>
      </c>
      <c r="N198" s="157" t="s">
        <v>40</v>
      </c>
      <c r="O198" s="58"/>
      <c r="P198" s="158">
        <f>O198*H198</f>
        <v>0</v>
      </c>
      <c r="Q198" s="158">
        <v>0</v>
      </c>
      <c r="R198" s="158">
        <f>Q198*H198</f>
        <v>0</v>
      </c>
      <c r="S198" s="158">
        <v>0</v>
      </c>
      <c r="T198" s="15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0" t="s">
        <v>241</v>
      </c>
      <c r="AT198" s="160" t="s">
        <v>142</v>
      </c>
      <c r="AU198" s="160" t="s">
        <v>84</v>
      </c>
      <c r="AY198" s="17" t="s">
        <v>139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17" t="s">
        <v>82</v>
      </c>
      <c r="BK198" s="161">
        <f>ROUND(I198*H198,2)</f>
        <v>0</v>
      </c>
      <c r="BL198" s="17" t="s">
        <v>241</v>
      </c>
      <c r="BM198" s="160" t="s">
        <v>733</v>
      </c>
    </row>
    <row r="199" spans="1:65" s="2" customFormat="1" ht="29.25">
      <c r="A199" s="32"/>
      <c r="B199" s="33"/>
      <c r="C199" s="32"/>
      <c r="D199" s="162" t="s">
        <v>149</v>
      </c>
      <c r="E199" s="32"/>
      <c r="F199" s="163" t="s">
        <v>734</v>
      </c>
      <c r="G199" s="32"/>
      <c r="H199" s="32"/>
      <c r="I199" s="164"/>
      <c r="J199" s="32"/>
      <c r="K199" s="32"/>
      <c r="L199" s="33"/>
      <c r="M199" s="165"/>
      <c r="N199" s="166"/>
      <c r="O199" s="58"/>
      <c r="P199" s="58"/>
      <c r="Q199" s="58"/>
      <c r="R199" s="58"/>
      <c r="S199" s="58"/>
      <c r="T199" s="59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149</v>
      </c>
      <c r="AU199" s="17" t="s">
        <v>84</v>
      </c>
    </row>
    <row r="200" spans="1:65" s="12" customFormat="1" ht="22.9" customHeight="1">
      <c r="B200" s="135"/>
      <c r="D200" s="136" t="s">
        <v>74</v>
      </c>
      <c r="E200" s="146" t="s">
        <v>735</v>
      </c>
      <c r="F200" s="146" t="s">
        <v>736</v>
      </c>
      <c r="I200" s="138"/>
      <c r="J200" s="147">
        <f>BK200</f>
        <v>0</v>
      </c>
      <c r="L200" s="135"/>
      <c r="M200" s="140"/>
      <c r="N200" s="141"/>
      <c r="O200" s="141"/>
      <c r="P200" s="142">
        <f>SUM(P201:P229)</f>
        <v>0</v>
      </c>
      <c r="Q200" s="141"/>
      <c r="R200" s="142">
        <f>SUM(R201:R229)</f>
        <v>7.6340000000000005E-2</v>
      </c>
      <c r="S200" s="141"/>
      <c r="T200" s="143">
        <f>SUM(T201:T229)</f>
        <v>0</v>
      </c>
      <c r="AR200" s="136" t="s">
        <v>84</v>
      </c>
      <c r="AT200" s="144" t="s">
        <v>74</v>
      </c>
      <c r="AU200" s="144" t="s">
        <v>82</v>
      </c>
      <c r="AY200" s="136" t="s">
        <v>139</v>
      </c>
      <c r="BK200" s="145">
        <f>SUM(BK201:BK229)</f>
        <v>0</v>
      </c>
    </row>
    <row r="201" spans="1:65" s="2" customFormat="1" ht="24">
      <c r="A201" s="32"/>
      <c r="B201" s="148"/>
      <c r="C201" s="149" t="s">
        <v>281</v>
      </c>
      <c r="D201" s="149" t="s">
        <v>142</v>
      </c>
      <c r="E201" s="150" t="s">
        <v>737</v>
      </c>
      <c r="F201" s="151" t="s">
        <v>738</v>
      </c>
      <c r="G201" s="152" t="s">
        <v>272</v>
      </c>
      <c r="H201" s="153">
        <v>1</v>
      </c>
      <c r="I201" s="154"/>
      <c r="J201" s="155">
        <f>ROUND(I201*H201,2)</f>
        <v>0</v>
      </c>
      <c r="K201" s="151" t="s">
        <v>1</v>
      </c>
      <c r="L201" s="33"/>
      <c r="M201" s="156" t="s">
        <v>1</v>
      </c>
      <c r="N201" s="157" t="s">
        <v>40</v>
      </c>
      <c r="O201" s="58"/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0" t="s">
        <v>241</v>
      </c>
      <c r="AT201" s="160" t="s">
        <v>142</v>
      </c>
      <c r="AU201" s="160" t="s">
        <v>84</v>
      </c>
      <c r="AY201" s="17" t="s">
        <v>139</v>
      </c>
      <c r="BE201" s="161">
        <f>IF(N201="základní",J201,0)</f>
        <v>0</v>
      </c>
      <c r="BF201" s="161">
        <f>IF(N201="snížená",J201,0)</f>
        <v>0</v>
      </c>
      <c r="BG201" s="161">
        <f>IF(N201="zákl. přenesená",J201,0)</f>
        <v>0</v>
      </c>
      <c r="BH201" s="161">
        <f>IF(N201="sníž. přenesená",J201,0)</f>
        <v>0</v>
      </c>
      <c r="BI201" s="161">
        <f>IF(N201="nulová",J201,0)</f>
        <v>0</v>
      </c>
      <c r="BJ201" s="17" t="s">
        <v>82</v>
      </c>
      <c r="BK201" s="161">
        <f>ROUND(I201*H201,2)</f>
        <v>0</v>
      </c>
      <c r="BL201" s="17" t="s">
        <v>241</v>
      </c>
      <c r="BM201" s="160" t="s">
        <v>739</v>
      </c>
    </row>
    <row r="202" spans="1:65" s="2" customFormat="1" ht="19.5">
      <c r="A202" s="32"/>
      <c r="B202" s="33"/>
      <c r="C202" s="32"/>
      <c r="D202" s="162" t="s">
        <v>149</v>
      </c>
      <c r="E202" s="32"/>
      <c r="F202" s="163" t="s">
        <v>738</v>
      </c>
      <c r="G202" s="32"/>
      <c r="H202" s="32"/>
      <c r="I202" s="164"/>
      <c r="J202" s="32"/>
      <c r="K202" s="32"/>
      <c r="L202" s="33"/>
      <c r="M202" s="165"/>
      <c r="N202" s="166"/>
      <c r="O202" s="58"/>
      <c r="P202" s="58"/>
      <c r="Q202" s="58"/>
      <c r="R202" s="58"/>
      <c r="S202" s="58"/>
      <c r="T202" s="5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149</v>
      </c>
      <c r="AU202" s="17" t="s">
        <v>84</v>
      </c>
    </row>
    <row r="203" spans="1:65" s="2" customFormat="1" ht="24">
      <c r="A203" s="32"/>
      <c r="B203" s="148"/>
      <c r="C203" s="149" t="s">
        <v>286</v>
      </c>
      <c r="D203" s="149" t="s">
        <v>142</v>
      </c>
      <c r="E203" s="150" t="s">
        <v>740</v>
      </c>
      <c r="F203" s="151" t="s">
        <v>741</v>
      </c>
      <c r="G203" s="152" t="s">
        <v>272</v>
      </c>
      <c r="H203" s="153">
        <v>1</v>
      </c>
      <c r="I203" s="154"/>
      <c r="J203" s="155">
        <f>ROUND(I203*H203,2)</f>
        <v>0</v>
      </c>
      <c r="K203" s="151" t="s">
        <v>1</v>
      </c>
      <c r="L203" s="33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0" t="s">
        <v>241</v>
      </c>
      <c r="AT203" s="160" t="s">
        <v>142</v>
      </c>
      <c r="AU203" s="160" t="s">
        <v>84</v>
      </c>
      <c r="AY203" s="17" t="s">
        <v>139</v>
      </c>
      <c r="BE203" s="161">
        <f>IF(N203="základní",J203,0)</f>
        <v>0</v>
      </c>
      <c r="BF203" s="161">
        <f>IF(N203="snížená",J203,0)</f>
        <v>0</v>
      </c>
      <c r="BG203" s="161">
        <f>IF(N203="zákl. přenesená",J203,0)</f>
        <v>0</v>
      </c>
      <c r="BH203" s="161">
        <f>IF(N203="sníž. přenesená",J203,0)</f>
        <v>0</v>
      </c>
      <c r="BI203" s="161">
        <f>IF(N203="nulová",J203,0)</f>
        <v>0</v>
      </c>
      <c r="BJ203" s="17" t="s">
        <v>82</v>
      </c>
      <c r="BK203" s="161">
        <f>ROUND(I203*H203,2)</f>
        <v>0</v>
      </c>
      <c r="BL203" s="17" t="s">
        <v>241</v>
      </c>
      <c r="BM203" s="160" t="s">
        <v>742</v>
      </c>
    </row>
    <row r="204" spans="1:65" s="2" customFormat="1" ht="19.5">
      <c r="A204" s="32"/>
      <c r="B204" s="33"/>
      <c r="C204" s="32"/>
      <c r="D204" s="162" t="s">
        <v>149</v>
      </c>
      <c r="E204" s="32"/>
      <c r="F204" s="163" t="s">
        <v>741</v>
      </c>
      <c r="G204" s="32"/>
      <c r="H204" s="32"/>
      <c r="I204" s="164"/>
      <c r="J204" s="32"/>
      <c r="K204" s="32"/>
      <c r="L204" s="33"/>
      <c r="M204" s="165"/>
      <c r="N204" s="166"/>
      <c r="O204" s="58"/>
      <c r="P204" s="58"/>
      <c r="Q204" s="58"/>
      <c r="R204" s="58"/>
      <c r="S204" s="58"/>
      <c r="T204" s="59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149</v>
      </c>
      <c r="AU204" s="17" t="s">
        <v>84</v>
      </c>
    </row>
    <row r="205" spans="1:65" s="2" customFormat="1" ht="24">
      <c r="A205" s="32"/>
      <c r="B205" s="148"/>
      <c r="C205" s="149" t="s">
        <v>291</v>
      </c>
      <c r="D205" s="149" t="s">
        <v>142</v>
      </c>
      <c r="E205" s="150" t="s">
        <v>743</v>
      </c>
      <c r="F205" s="151" t="s">
        <v>744</v>
      </c>
      <c r="G205" s="152" t="s">
        <v>638</v>
      </c>
      <c r="H205" s="153">
        <v>8</v>
      </c>
      <c r="I205" s="154"/>
      <c r="J205" s="155">
        <f>ROUND(I205*H205,2)</f>
        <v>0</v>
      </c>
      <c r="K205" s="151" t="s">
        <v>1</v>
      </c>
      <c r="L205" s="33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0" t="s">
        <v>241</v>
      </c>
      <c r="AT205" s="160" t="s">
        <v>142</v>
      </c>
      <c r="AU205" s="160" t="s">
        <v>84</v>
      </c>
      <c r="AY205" s="17" t="s">
        <v>139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7" t="s">
        <v>82</v>
      </c>
      <c r="BK205" s="161">
        <f>ROUND(I205*H205,2)</f>
        <v>0</v>
      </c>
      <c r="BL205" s="17" t="s">
        <v>241</v>
      </c>
      <c r="BM205" s="160" t="s">
        <v>745</v>
      </c>
    </row>
    <row r="206" spans="1:65" s="2" customFormat="1">
      <c r="A206" s="32"/>
      <c r="B206" s="33"/>
      <c r="C206" s="32"/>
      <c r="D206" s="162" t="s">
        <v>149</v>
      </c>
      <c r="E206" s="32"/>
      <c r="F206" s="163" t="s">
        <v>744</v>
      </c>
      <c r="G206" s="32"/>
      <c r="H206" s="32"/>
      <c r="I206" s="164"/>
      <c r="J206" s="32"/>
      <c r="K206" s="32"/>
      <c r="L206" s="33"/>
      <c r="M206" s="165"/>
      <c r="N206" s="166"/>
      <c r="O206" s="58"/>
      <c r="P206" s="58"/>
      <c r="Q206" s="58"/>
      <c r="R206" s="58"/>
      <c r="S206" s="58"/>
      <c r="T206" s="5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149</v>
      </c>
      <c r="AU206" s="17" t="s">
        <v>84</v>
      </c>
    </row>
    <row r="207" spans="1:65" s="13" customFormat="1">
      <c r="B207" s="167"/>
      <c r="D207" s="162" t="s">
        <v>151</v>
      </c>
      <c r="E207" s="168" t="s">
        <v>1</v>
      </c>
      <c r="F207" s="169" t="s">
        <v>186</v>
      </c>
      <c r="H207" s="170">
        <v>8</v>
      </c>
      <c r="I207" s="171"/>
      <c r="L207" s="167"/>
      <c r="M207" s="172"/>
      <c r="N207" s="173"/>
      <c r="O207" s="173"/>
      <c r="P207" s="173"/>
      <c r="Q207" s="173"/>
      <c r="R207" s="173"/>
      <c r="S207" s="173"/>
      <c r="T207" s="174"/>
      <c r="AT207" s="168" t="s">
        <v>151</v>
      </c>
      <c r="AU207" s="168" t="s">
        <v>84</v>
      </c>
      <c r="AV207" s="13" t="s">
        <v>84</v>
      </c>
      <c r="AW207" s="13" t="s">
        <v>32</v>
      </c>
      <c r="AX207" s="13" t="s">
        <v>82</v>
      </c>
      <c r="AY207" s="168" t="s">
        <v>139</v>
      </c>
    </row>
    <row r="208" spans="1:65" s="2" customFormat="1" ht="16.5" customHeight="1">
      <c r="A208" s="32"/>
      <c r="B208" s="148"/>
      <c r="C208" s="149" t="s">
        <v>297</v>
      </c>
      <c r="D208" s="149" t="s">
        <v>142</v>
      </c>
      <c r="E208" s="150" t="s">
        <v>746</v>
      </c>
      <c r="F208" s="151" t="s">
        <v>747</v>
      </c>
      <c r="G208" s="152" t="s">
        <v>145</v>
      </c>
      <c r="H208" s="153">
        <v>1</v>
      </c>
      <c r="I208" s="154"/>
      <c r="J208" s="155">
        <f>ROUND(I208*H208,2)</f>
        <v>0</v>
      </c>
      <c r="K208" s="151" t="s">
        <v>1</v>
      </c>
      <c r="L208" s="33"/>
      <c r="M208" s="156" t="s">
        <v>1</v>
      </c>
      <c r="N208" s="157" t="s">
        <v>40</v>
      </c>
      <c r="O208" s="58"/>
      <c r="P208" s="158">
        <f>O208*H208</f>
        <v>0</v>
      </c>
      <c r="Q208" s="158">
        <v>5.5999999999999995E-4</v>
      </c>
      <c r="R208" s="158">
        <f>Q208*H208</f>
        <v>5.5999999999999995E-4</v>
      </c>
      <c r="S208" s="158">
        <v>0</v>
      </c>
      <c r="T208" s="15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0" t="s">
        <v>241</v>
      </c>
      <c r="AT208" s="160" t="s">
        <v>142</v>
      </c>
      <c r="AU208" s="160" t="s">
        <v>84</v>
      </c>
      <c r="AY208" s="17" t="s">
        <v>139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7" t="s">
        <v>82</v>
      </c>
      <c r="BK208" s="161">
        <f>ROUND(I208*H208,2)</f>
        <v>0</v>
      </c>
      <c r="BL208" s="17" t="s">
        <v>241</v>
      </c>
      <c r="BM208" s="160" t="s">
        <v>748</v>
      </c>
    </row>
    <row r="209" spans="1:65" s="2" customFormat="1">
      <c r="A209" s="32"/>
      <c r="B209" s="33"/>
      <c r="C209" s="32"/>
      <c r="D209" s="162" t="s">
        <v>149</v>
      </c>
      <c r="E209" s="32"/>
      <c r="F209" s="163" t="s">
        <v>747</v>
      </c>
      <c r="G209" s="32"/>
      <c r="H209" s="32"/>
      <c r="I209" s="164"/>
      <c r="J209" s="32"/>
      <c r="K209" s="32"/>
      <c r="L209" s="33"/>
      <c r="M209" s="165"/>
      <c r="N209" s="166"/>
      <c r="O209" s="58"/>
      <c r="P209" s="58"/>
      <c r="Q209" s="58"/>
      <c r="R209" s="58"/>
      <c r="S209" s="58"/>
      <c r="T209" s="5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149</v>
      </c>
      <c r="AU209" s="17" t="s">
        <v>84</v>
      </c>
    </row>
    <row r="210" spans="1:65" s="2" customFormat="1" ht="24">
      <c r="A210" s="32"/>
      <c r="B210" s="148"/>
      <c r="C210" s="149" t="s">
        <v>303</v>
      </c>
      <c r="D210" s="149" t="s">
        <v>142</v>
      </c>
      <c r="E210" s="150" t="s">
        <v>749</v>
      </c>
      <c r="F210" s="151" t="s">
        <v>750</v>
      </c>
      <c r="G210" s="152" t="s">
        <v>550</v>
      </c>
      <c r="H210" s="153">
        <v>12</v>
      </c>
      <c r="I210" s="154"/>
      <c r="J210" s="155">
        <f>ROUND(I210*H210,2)</f>
        <v>0</v>
      </c>
      <c r="K210" s="151" t="s">
        <v>146</v>
      </c>
      <c r="L210" s="33"/>
      <c r="M210" s="156" t="s">
        <v>1</v>
      </c>
      <c r="N210" s="157" t="s">
        <v>40</v>
      </c>
      <c r="O210" s="58"/>
      <c r="P210" s="158">
        <f>O210*H210</f>
        <v>0</v>
      </c>
      <c r="Q210" s="158">
        <v>5.1000000000000004E-4</v>
      </c>
      <c r="R210" s="158">
        <f>Q210*H210</f>
        <v>6.1200000000000004E-3</v>
      </c>
      <c r="S210" s="158">
        <v>0</v>
      </c>
      <c r="T210" s="159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0" t="s">
        <v>241</v>
      </c>
      <c r="AT210" s="160" t="s">
        <v>142</v>
      </c>
      <c r="AU210" s="160" t="s">
        <v>84</v>
      </c>
      <c r="AY210" s="17" t="s">
        <v>139</v>
      </c>
      <c r="BE210" s="161">
        <f>IF(N210="základní",J210,0)</f>
        <v>0</v>
      </c>
      <c r="BF210" s="161">
        <f>IF(N210="snížená",J210,0)</f>
        <v>0</v>
      </c>
      <c r="BG210" s="161">
        <f>IF(N210="zákl. přenesená",J210,0)</f>
        <v>0</v>
      </c>
      <c r="BH210" s="161">
        <f>IF(N210="sníž. přenesená",J210,0)</f>
        <v>0</v>
      </c>
      <c r="BI210" s="161">
        <f>IF(N210="nulová",J210,0)</f>
        <v>0</v>
      </c>
      <c r="BJ210" s="17" t="s">
        <v>82</v>
      </c>
      <c r="BK210" s="161">
        <f>ROUND(I210*H210,2)</f>
        <v>0</v>
      </c>
      <c r="BL210" s="17" t="s">
        <v>241</v>
      </c>
      <c r="BM210" s="160" t="s">
        <v>751</v>
      </c>
    </row>
    <row r="211" spans="1:65" s="2" customFormat="1" ht="19.5">
      <c r="A211" s="32"/>
      <c r="B211" s="33"/>
      <c r="C211" s="32"/>
      <c r="D211" s="162" t="s">
        <v>149</v>
      </c>
      <c r="E211" s="32"/>
      <c r="F211" s="163" t="s">
        <v>752</v>
      </c>
      <c r="G211" s="32"/>
      <c r="H211" s="32"/>
      <c r="I211" s="164"/>
      <c r="J211" s="32"/>
      <c r="K211" s="32"/>
      <c r="L211" s="33"/>
      <c r="M211" s="165"/>
      <c r="N211" s="166"/>
      <c r="O211" s="58"/>
      <c r="P211" s="58"/>
      <c r="Q211" s="58"/>
      <c r="R211" s="58"/>
      <c r="S211" s="58"/>
      <c r="T211" s="59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149</v>
      </c>
      <c r="AU211" s="17" t="s">
        <v>84</v>
      </c>
    </row>
    <row r="212" spans="1:65" s="13" customFormat="1">
      <c r="B212" s="167"/>
      <c r="D212" s="162" t="s">
        <v>151</v>
      </c>
      <c r="E212" s="168" t="s">
        <v>1</v>
      </c>
      <c r="F212" s="169" t="s">
        <v>219</v>
      </c>
      <c r="H212" s="170">
        <v>12</v>
      </c>
      <c r="I212" s="171"/>
      <c r="L212" s="167"/>
      <c r="M212" s="172"/>
      <c r="N212" s="173"/>
      <c r="O212" s="173"/>
      <c r="P212" s="173"/>
      <c r="Q212" s="173"/>
      <c r="R212" s="173"/>
      <c r="S212" s="173"/>
      <c r="T212" s="174"/>
      <c r="AT212" s="168" t="s">
        <v>151</v>
      </c>
      <c r="AU212" s="168" t="s">
        <v>84</v>
      </c>
      <c r="AV212" s="13" t="s">
        <v>84</v>
      </c>
      <c r="AW212" s="13" t="s">
        <v>32</v>
      </c>
      <c r="AX212" s="13" t="s">
        <v>82</v>
      </c>
      <c r="AY212" s="168" t="s">
        <v>139</v>
      </c>
    </row>
    <row r="213" spans="1:65" s="2" customFormat="1" ht="24">
      <c r="A213" s="32"/>
      <c r="B213" s="148"/>
      <c r="C213" s="149" t="s">
        <v>315</v>
      </c>
      <c r="D213" s="149" t="s">
        <v>142</v>
      </c>
      <c r="E213" s="150" t="s">
        <v>753</v>
      </c>
      <c r="F213" s="151" t="s">
        <v>754</v>
      </c>
      <c r="G213" s="152" t="s">
        <v>550</v>
      </c>
      <c r="H213" s="153">
        <v>45</v>
      </c>
      <c r="I213" s="154"/>
      <c r="J213" s="155">
        <f>ROUND(I213*H213,2)</f>
        <v>0</v>
      </c>
      <c r="K213" s="151" t="s">
        <v>146</v>
      </c>
      <c r="L213" s="33"/>
      <c r="M213" s="156" t="s">
        <v>1</v>
      </c>
      <c r="N213" s="157" t="s">
        <v>40</v>
      </c>
      <c r="O213" s="58"/>
      <c r="P213" s="158">
        <f>O213*H213</f>
        <v>0</v>
      </c>
      <c r="Q213" s="158">
        <v>8.4000000000000003E-4</v>
      </c>
      <c r="R213" s="158">
        <f>Q213*H213</f>
        <v>3.78E-2</v>
      </c>
      <c r="S213" s="158">
        <v>0</v>
      </c>
      <c r="T213" s="15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0" t="s">
        <v>241</v>
      </c>
      <c r="AT213" s="160" t="s">
        <v>142</v>
      </c>
      <c r="AU213" s="160" t="s">
        <v>84</v>
      </c>
      <c r="AY213" s="17" t="s">
        <v>139</v>
      </c>
      <c r="BE213" s="161">
        <f>IF(N213="základní",J213,0)</f>
        <v>0</v>
      </c>
      <c r="BF213" s="161">
        <f>IF(N213="snížená",J213,0)</f>
        <v>0</v>
      </c>
      <c r="BG213" s="161">
        <f>IF(N213="zákl. přenesená",J213,0)</f>
        <v>0</v>
      </c>
      <c r="BH213" s="161">
        <f>IF(N213="sníž. přenesená",J213,0)</f>
        <v>0</v>
      </c>
      <c r="BI213" s="161">
        <f>IF(N213="nulová",J213,0)</f>
        <v>0</v>
      </c>
      <c r="BJ213" s="17" t="s">
        <v>82</v>
      </c>
      <c r="BK213" s="161">
        <f>ROUND(I213*H213,2)</f>
        <v>0</v>
      </c>
      <c r="BL213" s="17" t="s">
        <v>241</v>
      </c>
      <c r="BM213" s="160" t="s">
        <v>755</v>
      </c>
    </row>
    <row r="214" spans="1:65" s="2" customFormat="1" ht="19.5">
      <c r="A214" s="32"/>
      <c r="B214" s="33"/>
      <c r="C214" s="32"/>
      <c r="D214" s="162" t="s">
        <v>149</v>
      </c>
      <c r="E214" s="32"/>
      <c r="F214" s="163" t="s">
        <v>756</v>
      </c>
      <c r="G214" s="32"/>
      <c r="H214" s="32"/>
      <c r="I214" s="164"/>
      <c r="J214" s="32"/>
      <c r="K214" s="32"/>
      <c r="L214" s="33"/>
      <c r="M214" s="165"/>
      <c r="N214" s="166"/>
      <c r="O214" s="58"/>
      <c r="P214" s="58"/>
      <c r="Q214" s="58"/>
      <c r="R214" s="58"/>
      <c r="S214" s="58"/>
      <c r="T214" s="59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149</v>
      </c>
      <c r="AU214" s="17" t="s">
        <v>84</v>
      </c>
    </row>
    <row r="215" spans="1:65" s="13" customFormat="1">
      <c r="B215" s="167"/>
      <c r="D215" s="162" t="s">
        <v>151</v>
      </c>
      <c r="E215" s="168" t="s">
        <v>1</v>
      </c>
      <c r="F215" s="169" t="s">
        <v>410</v>
      </c>
      <c r="H215" s="170">
        <v>45</v>
      </c>
      <c r="I215" s="171"/>
      <c r="L215" s="167"/>
      <c r="M215" s="172"/>
      <c r="N215" s="173"/>
      <c r="O215" s="173"/>
      <c r="P215" s="173"/>
      <c r="Q215" s="173"/>
      <c r="R215" s="173"/>
      <c r="S215" s="173"/>
      <c r="T215" s="174"/>
      <c r="AT215" s="168" t="s">
        <v>151</v>
      </c>
      <c r="AU215" s="168" t="s">
        <v>84</v>
      </c>
      <c r="AV215" s="13" t="s">
        <v>84</v>
      </c>
      <c r="AW215" s="13" t="s">
        <v>32</v>
      </c>
      <c r="AX215" s="13" t="s">
        <v>82</v>
      </c>
      <c r="AY215" s="168" t="s">
        <v>139</v>
      </c>
    </row>
    <row r="216" spans="1:65" s="2" customFormat="1" ht="36">
      <c r="A216" s="32"/>
      <c r="B216" s="148"/>
      <c r="C216" s="149" t="s">
        <v>322</v>
      </c>
      <c r="D216" s="149" t="s">
        <v>142</v>
      </c>
      <c r="E216" s="150" t="s">
        <v>757</v>
      </c>
      <c r="F216" s="151" t="s">
        <v>758</v>
      </c>
      <c r="G216" s="152" t="s">
        <v>550</v>
      </c>
      <c r="H216" s="153">
        <v>12</v>
      </c>
      <c r="I216" s="154"/>
      <c r="J216" s="155">
        <f>ROUND(I216*H216,2)</f>
        <v>0</v>
      </c>
      <c r="K216" s="151" t="s">
        <v>146</v>
      </c>
      <c r="L216" s="33"/>
      <c r="M216" s="156" t="s">
        <v>1</v>
      </c>
      <c r="N216" s="157" t="s">
        <v>40</v>
      </c>
      <c r="O216" s="58"/>
      <c r="P216" s="158">
        <f>O216*H216</f>
        <v>0</v>
      </c>
      <c r="Q216" s="158">
        <v>6.9999999999999994E-5</v>
      </c>
      <c r="R216" s="158">
        <f>Q216*H216</f>
        <v>8.3999999999999993E-4</v>
      </c>
      <c r="S216" s="158">
        <v>0</v>
      </c>
      <c r="T216" s="15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0" t="s">
        <v>241</v>
      </c>
      <c r="AT216" s="160" t="s">
        <v>142</v>
      </c>
      <c r="AU216" s="160" t="s">
        <v>84</v>
      </c>
      <c r="AY216" s="17" t="s">
        <v>139</v>
      </c>
      <c r="BE216" s="161">
        <f>IF(N216="základní",J216,0)</f>
        <v>0</v>
      </c>
      <c r="BF216" s="161">
        <f>IF(N216="snížená",J216,0)</f>
        <v>0</v>
      </c>
      <c r="BG216" s="161">
        <f>IF(N216="zákl. přenesená",J216,0)</f>
        <v>0</v>
      </c>
      <c r="BH216" s="161">
        <f>IF(N216="sníž. přenesená",J216,0)</f>
        <v>0</v>
      </c>
      <c r="BI216" s="161">
        <f>IF(N216="nulová",J216,0)</f>
        <v>0</v>
      </c>
      <c r="BJ216" s="17" t="s">
        <v>82</v>
      </c>
      <c r="BK216" s="161">
        <f>ROUND(I216*H216,2)</f>
        <v>0</v>
      </c>
      <c r="BL216" s="17" t="s">
        <v>241</v>
      </c>
      <c r="BM216" s="160" t="s">
        <v>759</v>
      </c>
    </row>
    <row r="217" spans="1:65" s="2" customFormat="1" ht="29.25">
      <c r="A217" s="32"/>
      <c r="B217" s="33"/>
      <c r="C217" s="32"/>
      <c r="D217" s="162" t="s">
        <v>149</v>
      </c>
      <c r="E217" s="32"/>
      <c r="F217" s="163" t="s">
        <v>760</v>
      </c>
      <c r="G217" s="32"/>
      <c r="H217" s="32"/>
      <c r="I217" s="164"/>
      <c r="J217" s="32"/>
      <c r="K217" s="32"/>
      <c r="L217" s="33"/>
      <c r="M217" s="165"/>
      <c r="N217" s="166"/>
      <c r="O217" s="58"/>
      <c r="P217" s="58"/>
      <c r="Q217" s="58"/>
      <c r="R217" s="58"/>
      <c r="S217" s="58"/>
      <c r="T217" s="5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149</v>
      </c>
      <c r="AU217" s="17" t="s">
        <v>84</v>
      </c>
    </row>
    <row r="218" spans="1:65" s="2" customFormat="1" ht="36">
      <c r="A218" s="32"/>
      <c r="B218" s="148"/>
      <c r="C218" s="149" t="s">
        <v>328</v>
      </c>
      <c r="D218" s="149" t="s">
        <v>142</v>
      </c>
      <c r="E218" s="150" t="s">
        <v>761</v>
      </c>
      <c r="F218" s="151" t="s">
        <v>762</v>
      </c>
      <c r="G218" s="152" t="s">
        <v>550</v>
      </c>
      <c r="H218" s="153">
        <v>45</v>
      </c>
      <c r="I218" s="154"/>
      <c r="J218" s="155">
        <f>ROUND(I218*H218,2)</f>
        <v>0</v>
      </c>
      <c r="K218" s="151" t="s">
        <v>146</v>
      </c>
      <c r="L218" s="33"/>
      <c r="M218" s="156" t="s">
        <v>1</v>
      </c>
      <c r="N218" s="157" t="s">
        <v>40</v>
      </c>
      <c r="O218" s="58"/>
      <c r="P218" s="158">
        <f>O218*H218</f>
        <v>0</v>
      </c>
      <c r="Q218" s="158">
        <v>1.2E-4</v>
      </c>
      <c r="R218" s="158">
        <f>Q218*H218</f>
        <v>5.4000000000000003E-3</v>
      </c>
      <c r="S218" s="158">
        <v>0</v>
      </c>
      <c r="T218" s="159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0" t="s">
        <v>241</v>
      </c>
      <c r="AT218" s="160" t="s">
        <v>142</v>
      </c>
      <c r="AU218" s="160" t="s">
        <v>84</v>
      </c>
      <c r="AY218" s="17" t="s">
        <v>139</v>
      </c>
      <c r="BE218" s="161">
        <f>IF(N218="základní",J218,0)</f>
        <v>0</v>
      </c>
      <c r="BF218" s="161">
        <f>IF(N218="snížená",J218,0)</f>
        <v>0</v>
      </c>
      <c r="BG218" s="161">
        <f>IF(N218="zákl. přenesená",J218,0)</f>
        <v>0</v>
      </c>
      <c r="BH218" s="161">
        <f>IF(N218="sníž. přenesená",J218,0)</f>
        <v>0</v>
      </c>
      <c r="BI218" s="161">
        <f>IF(N218="nulová",J218,0)</f>
        <v>0</v>
      </c>
      <c r="BJ218" s="17" t="s">
        <v>82</v>
      </c>
      <c r="BK218" s="161">
        <f>ROUND(I218*H218,2)</f>
        <v>0</v>
      </c>
      <c r="BL218" s="17" t="s">
        <v>241</v>
      </c>
      <c r="BM218" s="160" t="s">
        <v>763</v>
      </c>
    </row>
    <row r="219" spans="1:65" s="2" customFormat="1" ht="29.25">
      <c r="A219" s="32"/>
      <c r="B219" s="33"/>
      <c r="C219" s="32"/>
      <c r="D219" s="162" t="s">
        <v>149</v>
      </c>
      <c r="E219" s="32"/>
      <c r="F219" s="163" t="s">
        <v>764</v>
      </c>
      <c r="G219" s="32"/>
      <c r="H219" s="32"/>
      <c r="I219" s="164"/>
      <c r="J219" s="32"/>
      <c r="K219" s="32"/>
      <c r="L219" s="33"/>
      <c r="M219" s="165"/>
      <c r="N219" s="166"/>
      <c r="O219" s="58"/>
      <c r="P219" s="58"/>
      <c r="Q219" s="58"/>
      <c r="R219" s="58"/>
      <c r="S219" s="58"/>
      <c r="T219" s="5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149</v>
      </c>
      <c r="AU219" s="17" t="s">
        <v>84</v>
      </c>
    </row>
    <row r="220" spans="1:65" s="2" customFormat="1" ht="16.5" customHeight="1">
      <c r="A220" s="32"/>
      <c r="B220" s="148"/>
      <c r="C220" s="149" t="s">
        <v>333</v>
      </c>
      <c r="D220" s="149" t="s">
        <v>142</v>
      </c>
      <c r="E220" s="150" t="s">
        <v>765</v>
      </c>
      <c r="F220" s="151" t="s">
        <v>766</v>
      </c>
      <c r="G220" s="152" t="s">
        <v>145</v>
      </c>
      <c r="H220" s="153">
        <v>3</v>
      </c>
      <c r="I220" s="154"/>
      <c r="J220" s="155">
        <f>ROUND(I220*H220,2)</f>
        <v>0</v>
      </c>
      <c r="K220" s="151" t="s">
        <v>146</v>
      </c>
      <c r="L220" s="33"/>
      <c r="M220" s="156" t="s">
        <v>1</v>
      </c>
      <c r="N220" s="157" t="s">
        <v>40</v>
      </c>
      <c r="O220" s="58"/>
      <c r="P220" s="158">
        <f>O220*H220</f>
        <v>0</v>
      </c>
      <c r="Q220" s="158">
        <v>7.5000000000000002E-4</v>
      </c>
      <c r="R220" s="158">
        <f>Q220*H220</f>
        <v>2.2500000000000003E-3</v>
      </c>
      <c r="S220" s="158">
        <v>0</v>
      </c>
      <c r="T220" s="15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0" t="s">
        <v>241</v>
      </c>
      <c r="AT220" s="160" t="s">
        <v>142</v>
      </c>
      <c r="AU220" s="160" t="s">
        <v>84</v>
      </c>
      <c r="AY220" s="17" t="s">
        <v>139</v>
      </c>
      <c r="BE220" s="161">
        <f>IF(N220="základní",J220,0)</f>
        <v>0</v>
      </c>
      <c r="BF220" s="161">
        <f>IF(N220="snížená",J220,0)</f>
        <v>0</v>
      </c>
      <c r="BG220" s="161">
        <f>IF(N220="zákl. přenesená",J220,0)</f>
        <v>0</v>
      </c>
      <c r="BH220" s="161">
        <f>IF(N220="sníž. přenesená",J220,0)</f>
        <v>0</v>
      </c>
      <c r="BI220" s="161">
        <f>IF(N220="nulová",J220,0)</f>
        <v>0</v>
      </c>
      <c r="BJ220" s="17" t="s">
        <v>82</v>
      </c>
      <c r="BK220" s="161">
        <f>ROUND(I220*H220,2)</f>
        <v>0</v>
      </c>
      <c r="BL220" s="17" t="s">
        <v>241</v>
      </c>
      <c r="BM220" s="160" t="s">
        <v>767</v>
      </c>
    </row>
    <row r="221" spans="1:65" s="2" customFormat="1">
      <c r="A221" s="32"/>
      <c r="B221" s="33"/>
      <c r="C221" s="32"/>
      <c r="D221" s="162" t="s">
        <v>149</v>
      </c>
      <c r="E221" s="32"/>
      <c r="F221" s="163" t="s">
        <v>768</v>
      </c>
      <c r="G221" s="32"/>
      <c r="H221" s="32"/>
      <c r="I221" s="164"/>
      <c r="J221" s="32"/>
      <c r="K221" s="32"/>
      <c r="L221" s="33"/>
      <c r="M221" s="165"/>
      <c r="N221" s="166"/>
      <c r="O221" s="58"/>
      <c r="P221" s="58"/>
      <c r="Q221" s="58"/>
      <c r="R221" s="58"/>
      <c r="S221" s="58"/>
      <c r="T221" s="59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7" t="s">
        <v>149</v>
      </c>
      <c r="AU221" s="17" t="s">
        <v>84</v>
      </c>
    </row>
    <row r="222" spans="1:65" s="13" customFormat="1">
      <c r="B222" s="167"/>
      <c r="D222" s="162" t="s">
        <v>151</v>
      </c>
      <c r="E222" s="168" t="s">
        <v>1</v>
      </c>
      <c r="F222" s="169" t="s">
        <v>140</v>
      </c>
      <c r="H222" s="170">
        <v>3</v>
      </c>
      <c r="I222" s="171"/>
      <c r="L222" s="167"/>
      <c r="M222" s="172"/>
      <c r="N222" s="173"/>
      <c r="O222" s="173"/>
      <c r="P222" s="173"/>
      <c r="Q222" s="173"/>
      <c r="R222" s="173"/>
      <c r="S222" s="173"/>
      <c r="T222" s="174"/>
      <c r="AT222" s="168" t="s">
        <v>151</v>
      </c>
      <c r="AU222" s="168" t="s">
        <v>84</v>
      </c>
      <c r="AV222" s="13" t="s">
        <v>84</v>
      </c>
      <c r="AW222" s="13" t="s">
        <v>32</v>
      </c>
      <c r="AX222" s="13" t="s">
        <v>82</v>
      </c>
      <c r="AY222" s="168" t="s">
        <v>139</v>
      </c>
    </row>
    <row r="223" spans="1:65" s="2" customFormat="1" ht="24">
      <c r="A223" s="32"/>
      <c r="B223" s="148"/>
      <c r="C223" s="149" t="s">
        <v>340</v>
      </c>
      <c r="D223" s="149" t="s">
        <v>142</v>
      </c>
      <c r="E223" s="150" t="s">
        <v>769</v>
      </c>
      <c r="F223" s="151" t="s">
        <v>770</v>
      </c>
      <c r="G223" s="152" t="s">
        <v>550</v>
      </c>
      <c r="H223" s="153">
        <v>57</v>
      </c>
      <c r="I223" s="154"/>
      <c r="J223" s="155">
        <f>ROUND(I223*H223,2)</f>
        <v>0</v>
      </c>
      <c r="K223" s="151" t="s">
        <v>146</v>
      </c>
      <c r="L223" s="33"/>
      <c r="M223" s="156" t="s">
        <v>1</v>
      </c>
      <c r="N223" s="157" t="s">
        <v>40</v>
      </c>
      <c r="O223" s="58"/>
      <c r="P223" s="158">
        <f>O223*H223</f>
        <v>0</v>
      </c>
      <c r="Q223" s="158">
        <v>4.0000000000000002E-4</v>
      </c>
      <c r="R223" s="158">
        <f>Q223*H223</f>
        <v>2.2800000000000001E-2</v>
      </c>
      <c r="S223" s="158">
        <v>0</v>
      </c>
      <c r="T223" s="15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0" t="s">
        <v>241</v>
      </c>
      <c r="AT223" s="160" t="s">
        <v>142</v>
      </c>
      <c r="AU223" s="160" t="s">
        <v>84</v>
      </c>
      <c r="AY223" s="17" t="s">
        <v>139</v>
      </c>
      <c r="BE223" s="161">
        <f>IF(N223="základní",J223,0)</f>
        <v>0</v>
      </c>
      <c r="BF223" s="161">
        <f>IF(N223="snížená",J223,0)</f>
        <v>0</v>
      </c>
      <c r="BG223" s="161">
        <f>IF(N223="zákl. přenesená",J223,0)</f>
        <v>0</v>
      </c>
      <c r="BH223" s="161">
        <f>IF(N223="sníž. přenesená",J223,0)</f>
        <v>0</v>
      </c>
      <c r="BI223" s="161">
        <f>IF(N223="nulová",J223,0)</f>
        <v>0</v>
      </c>
      <c r="BJ223" s="17" t="s">
        <v>82</v>
      </c>
      <c r="BK223" s="161">
        <f>ROUND(I223*H223,2)</f>
        <v>0</v>
      </c>
      <c r="BL223" s="17" t="s">
        <v>241</v>
      </c>
      <c r="BM223" s="160" t="s">
        <v>771</v>
      </c>
    </row>
    <row r="224" spans="1:65" s="2" customFormat="1" ht="29.25">
      <c r="A224" s="32"/>
      <c r="B224" s="33"/>
      <c r="C224" s="32"/>
      <c r="D224" s="162" t="s">
        <v>149</v>
      </c>
      <c r="E224" s="32"/>
      <c r="F224" s="163" t="s">
        <v>772</v>
      </c>
      <c r="G224" s="32"/>
      <c r="H224" s="32"/>
      <c r="I224" s="164"/>
      <c r="J224" s="32"/>
      <c r="K224" s="32"/>
      <c r="L224" s="33"/>
      <c r="M224" s="165"/>
      <c r="N224" s="166"/>
      <c r="O224" s="58"/>
      <c r="P224" s="58"/>
      <c r="Q224" s="58"/>
      <c r="R224" s="58"/>
      <c r="S224" s="58"/>
      <c r="T224" s="59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149</v>
      </c>
      <c r="AU224" s="17" t="s">
        <v>84</v>
      </c>
    </row>
    <row r="225" spans="1:65" s="13" customFormat="1">
      <c r="B225" s="167"/>
      <c r="D225" s="162" t="s">
        <v>151</v>
      </c>
      <c r="E225" s="168" t="s">
        <v>1</v>
      </c>
      <c r="F225" s="169" t="s">
        <v>484</v>
      </c>
      <c r="H225" s="170">
        <v>57</v>
      </c>
      <c r="I225" s="171"/>
      <c r="L225" s="167"/>
      <c r="M225" s="172"/>
      <c r="N225" s="173"/>
      <c r="O225" s="173"/>
      <c r="P225" s="173"/>
      <c r="Q225" s="173"/>
      <c r="R225" s="173"/>
      <c r="S225" s="173"/>
      <c r="T225" s="174"/>
      <c r="AT225" s="168" t="s">
        <v>151</v>
      </c>
      <c r="AU225" s="168" t="s">
        <v>84</v>
      </c>
      <c r="AV225" s="13" t="s">
        <v>84</v>
      </c>
      <c r="AW225" s="13" t="s">
        <v>32</v>
      </c>
      <c r="AX225" s="13" t="s">
        <v>82</v>
      </c>
      <c r="AY225" s="168" t="s">
        <v>139</v>
      </c>
    </row>
    <row r="226" spans="1:65" s="2" customFormat="1" ht="21.75" customHeight="1">
      <c r="A226" s="32"/>
      <c r="B226" s="148"/>
      <c r="C226" s="149" t="s">
        <v>349</v>
      </c>
      <c r="D226" s="149" t="s">
        <v>142</v>
      </c>
      <c r="E226" s="150" t="s">
        <v>773</v>
      </c>
      <c r="F226" s="151" t="s">
        <v>774</v>
      </c>
      <c r="G226" s="152" t="s">
        <v>550</v>
      </c>
      <c r="H226" s="153">
        <v>57</v>
      </c>
      <c r="I226" s="154"/>
      <c r="J226" s="155">
        <f>ROUND(I226*H226,2)</f>
        <v>0</v>
      </c>
      <c r="K226" s="151" t="s">
        <v>146</v>
      </c>
      <c r="L226" s="33"/>
      <c r="M226" s="156" t="s">
        <v>1</v>
      </c>
      <c r="N226" s="157" t="s">
        <v>40</v>
      </c>
      <c r="O226" s="58"/>
      <c r="P226" s="158">
        <f>O226*H226</f>
        <v>0</v>
      </c>
      <c r="Q226" s="158">
        <v>1.0000000000000001E-5</v>
      </c>
      <c r="R226" s="158">
        <f>Q226*H226</f>
        <v>5.7000000000000009E-4</v>
      </c>
      <c r="S226" s="158">
        <v>0</v>
      </c>
      <c r="T226" s="15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0" t="s">
        <v>241</v>
      </c>
      <c r="AT226" s="160" t="s">
        <v>142</v>
      </c>
      <c r="AU226" s="160" t="s">
        <v>84</v>
      </c>
      <c r="AY226" s="17" t="s">
        <v>139</v>
      </c>
      <c r="BE226" s="161">
        <f>IF(N226="základní",J226,0)</f>
        <v>0</v>
      </c>
      <c r="BF226" s="161">
        <f>IF(N226="snížená",J226,0)</f>
        <v>0</v>
      </c>
      <c r="BG226" s="161">
        <f>IF(N226="zákl. přenesená",J226,0)</f>
        <v>0</v>
      </c>
      <c r="BH226" s="161">
        <f>IF(N226="sníž. přenesená",J226,0)</f>
        <v>0</v>
      </c>
      <c r="BI226" s="161">
        <f>IF(N226="nulová",J226,0)</f>
        <v>0</v>
      </c>
      <c r="BJ226" s="17" t="s">
        <v>82</v>
      </c>
      <c r="BK226" s="161">
        <f>ROUND(I226*H226,2)</f>
        <v>0</v>
      </c>
      <c r="BL226" s="17" t="s">
        <v>241</v>
      </c>
      <c r="BM226" s="160" t="s">
        <v>775</v>
      </c>
    </row>
    <row r="227" spans="1:65" s="2" customFormat="1" ht="19.5">
      <c r="A227" s="32"/>
      <c r="B227" s="33"/>
      <c r="C227" s="32"/>
      <c r="D227" s="162" t="s">
        <v>149</v>
      </c>
      <c r="E227" s="32"/>
      <c r="F227" s="163" t="s">
        <v>776</v>
      </c>
      <c r="G227" s="32"/>
      <c r="H227" s="32"/>
      <c r="I227" s="164"/>
      <c r="J227" s="32"/>
      <c r="K227" s="32"/>
      <c r="L227" s="33"/>
      <c r="M227" s="165"/>
      <c r="N227" s="166"/>
      <c r="O227" s="58"/>
      <c r="P227" s="58"/>
      <c r="Q227" s="58"/>
      <c r="R227" s="58"/>
      <c r="S227" s="58"/>
      <c r="T227" s="59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149</v>
      </c>
      <c r="AU227" s="17" t="s">
        <v>84</v>
      </c>
    </row>
    <row r="228" spans="1:65" s="2" customFormat="1" ht="24">
      <c r="A228" s="32"/>
      <c r="B228" s="148"/>
      <c r="C228" s="149" t="s">
        <v>355</v>
      </c>
      <c r="D228" s="149" t="s">
        <v>142</v>
      </c>
      <c r="E228" s="150" t="s">
        <v>777</v>
      </c>
      <c r="F228" s="151" t="s">
        <v>778</v>
      </c>
      <c r="G228" s="152" t="s">
        <v>318</v>
      </c>
      <c r="H228" s="153">
        <v>7.5999999999999998E-2</v>
      </c>
      <c r="I228" s="154"/>
      <c r="J228" s="155">
        <f>ROUND(I228*H228,2)</f>
        <v>0</v>
      </c>
      <c r="K228" s="151" t="s">
        <v>146</v>
      </c>
      <c r="L228" s="33"/>
      <c r="M228" s="156" t="s">
        <v>1</v>
      </c>
      <c r="N228" s="157" t="s">
        <v>40</v>
      </c>
      <c r="O228" s="58"/>
      <c r="P228" s="158">
        <f>O228*H228</f>
        <v>0</v>
      </c>
      <c r="Q228" s="158">
        <v>0</v>
      </c>
      <c r="R228" s="158">
        <f>Q228*H228</f>
        <v>0</v>
      </c>
      <c r="S228" s="158">
        <v>0</v>
      </c>
      <c r="T228" s="15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0" t="s">
        <v>241</v>
      </c>
      <c r="AT228" s="160" t="s">
        <v>142</v>
      </c>
      <c r="AU228" s="160" t="s">
        <v>84</v>
      </c>
      <c r="AY228" s="17" t="s">
        <v>139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7" t="s">
        <v>82</v>
      </c>
      <c r="BK228" s="161">
        <f>ROUND(I228*H228,2)</f>
        <v>0</v>
      </c>
      <c r="BL228" s="17" t="s">
        <v>241</v>
      </c>
      <c r="BM228" s="160" t="s">
        <v>779</v>
      </c>
    </row>
    <row r="229" spans="1:65" s="2" customFormat="1" ht="29.25">
      <c r="A229" s="32"/>
      <c r="B229" s="33"/>
      <c r="C229" s="32"/>
      <c r="D229" s="162" t="s">
        <v>149</v>
      </c>
      <c r="E229" s="32"/>
      <c r="F229" s="163" t="s">
        <v>780</v>
      </c>
      <c r="G229" s="32"/>
      <c r="H229" s="32"/>
      <c r="I229" s="164"/>
      <c r="J229" s="32"/>
      <c r="K229" s="32"/>
      <c r="L229" s="33"/>
      <c r="M229" s="165"/>
      <c r="N229" s="166"/>
      <c r="O229" s="58"/>
      <c r="P229" s="58"/>
      <c r="Q229" s="58"/>
      <c r="R229" s="58"/>
      <c r="S229" s="58"/>
      <c r="T229" s="5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149</v>
      </c>
      <c r="AU229" s="17" t="s">
        <v>84</v>
      </c>
    </row>
    <row r="230" spans="1:65" s="12" customFormat="1" ht="22.9" customHeight="1">
      <c r="B230" s="135"/>
      <c r="D230" s="136" t="s">
        <v>74</v>
      </c>
      <c r="E230" s="146" t="s">
        <v>347</v>
      </c>
      <c r="F230" s="146" t="s">
        <v>348</v>
      </c>
      <c r="I230" s="138"/>
      <c r="J230" s="147">
        <f>BK230</f>
        <v>0</v>
      </c>
      <c r="L230" s="135"/>
      <c r="M230" s="140"/>
      <c r="N230" s="141"/>
      <c r="O230" s="141"/>
      <c r="P230" s="142">
        <f>SUM(P231:P275)</f>
        <v>0</v>
      </c>
      <c r="Q230" s="141"/>
      <c r="R230" s="142">
        <f>SUM(R231:R275)</f>
        <v>0.17988999999999999</v>
      </c>
      <c r="S230" s="141"/>
      <c r="T230" s="143">
        <f>SUM(T231:T275)</f>
        <v>0.16662000000000002</v>
      </c>
      <c r="AR230" s="136" t="s">
        <v>84</v>
      </c>
      <c r="AT230" s="144" t="s">
        <v>74</v>
      </c>
      <c r="AU230" s="144" t="s">
        <v>82</v>
      </c>
      <c r="AY230" s="136" t="s">
        <v>139</v>
      </c>
      <c r="BK230" s="145">
        <f>SUM(BK231:BK275)</f>
        <v>0</v>
      </c>
    </row>
    <row r="231" spans="1:65" s="2" customFormat="1" ht="24">
      <c r="A231" s="32"/>
      <c r="B231" s="148"/>
      <c r="C231" s="149" t="s">
        <v>359</v>
      </c>
      <c r="D231" s="149" t="s">
        <v>142</v>
      </c>
      <c r="E231" s="150" t="s">
        <v>781</v>
      </c>
      <c r="F231" s="151" t="s">
        <v>782</v>
      </c>
      <c r="G231" s="152" t="s">
        <v>380</v>
      </c>
      <c r="H231" s="153">
        <v>3</v>
      </c>
      <c r="I231" s="154"/>
      <c r="J231" s="155">
        <f>ROUND(I231*H231,2)</f>
        <v>0</v>
      </c>
      <c r="K231" s="151" t="s">
        <v>146</v>
      </c>
      <c r="L231" s="33"/>
      <c r="M231" s="156" t="s">
        <v>1</v>
      </c>
      <c r="N231" s="157" t="s">
        <v>40</v>
      </c>
      <c r="O231" s="58"/>
      <c r="P231" s="158">
        <f>O231*H231</f>
        <v>0</v>
      </c>
      <c r="Q231" s="158">
        <v>0</v>
      </c>
      <c r="R231" s="158">
        <f>Q231*H231</f>
        <v>0</v>
      </c>
      <c r="S231" s="158">
        <v>1.933E-2</v>
      </c>
      <c r="T231" s="159">
        <f>S231*H231</f>
        <v>5.799E-2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0" t="s">
        <v>241</v>
      </c>
      <c r="AT231" s="160" t="s">
        <v>142</v>
      </c>
      <c r="AU231" s="160" t="s">
        <v>84</v>
      </c>
      <c r="AY231" s="17" t="s">
        <v>139</v>
      </c>
      <c r="BE231" s="161">
        <f>IF(N231="základní",J231,0)</f>
        <v>0</v>
      </c>
      <c r="BF231" s="161">
        <f>IF(N231="snížená",J231,0)</f>
        <v>0</v>
      </c>
      <c r="BG231" s="161">
        <f>IF(N231="zákl. přenesená",J231,0)</f>
        <v>0</v>
      </c>
      <c r="BH231" s="161">
        <f>IF(N231="sníž. přenesená",J231,0)</f>
        <v>0</v>
      </c>
      <c r="BI231" s="161">
        <f>IF(N231="nulová",J231,0)</f>
        <v>0</v>
      </c>
      <c r="BJ231" s="17" t="s">
        <v>82</v>
      </c>
      <c r="BK231" s="161">
        <f>ROUND(I231*H231,2)</f>
        <v>0</v>
      </c>
      <c r="BL231" s="17" t="s">
        <v>241</v>
      </c>
      <c r="BM231" s="160" t="s">
        <v>783</v>
      </c>
    </row>
    <row r="232" spans="1:65" s="2" customFormat="1" ht="19.5">
      <c r="A232" s="32"/>
      <c r="B232" s="33"/>
      <c r="C232" s="32"/>
      <c r="D232" s="162" t="s">
        <v>149</v>
      </c>
      <c r="E232" s="32"/>
      <c r="F232" s="163" t="s">
        <v>784</v>
      </c>
      <c r="G232" s="32"/>
      <c r="H232" s="32"/>
      <c r="I232" s="164"/>
      <c r="J232" s="32"/>
      <c r="K232" s="32"/>
      <c r="L232" s="33"/>
      <c r="M232" s="165"/>
      <c r="N232" s="166"/>
      <c r="O232" s="58"/>
      <c r="P232" s="58"/>
      <c r="Q232" s="58"/>
      <c r="R232" s="58"/>
      <c r="S232" s="58"/>
      <c r="T232" s="59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7" t="s">
        <v>149</v>
      </c>
      <c r="AU232" s="17" t="s">
        <v>84</v>
      </c>
    </row>
    <row r="233" spans="1:65" s="13" customFormat="1">
      <c r="B233" s="167"/>
      <c r="D233" s="162" t="s">
        <v>151</v>
      </c>
      <c r="E233" s="168" t="s">
        <v>1</v>
      </c>
      <c r="F233" s="169" t="s">
        <v>140</v>
      </c>
      <c r="H233" s="170">
        <v>3</v>
      </c>
      <c r="I233" s="171"/>
      <c r="L233" s="167"/>
      <c r="M233" s="172"/>
      <c r="N233" s="173"/>
      <c r="O233" s="173"/>
      <c r="P233" s="173"/>
      <c r="Q233" s="173"/>
      <c r="R233" s="173"/>
      <c r="S233" s="173"/>
      <c r="T233" s="174"/>
      <c r="AT233" s="168" t="s">
        <v>151</v>
      </c>
      <c r="AU233" s="168" t="s">
        <v>84</v>
      </c>
      <c r="AV233" s="13" t="s">
        <v>84</v>
      </c>
      <c r="AW233" s="13" t="s">
        <v>32</v>
      </c>
      <c r="AX233" s="13" t="s">
        <v>82</v>
      </c>
      <c r="AY233" s="168" t="s">
        <v>139</v>
      </c>
    </row>
    <row r="234" spans="1:65" s="2" customFormat="1" ht="55.5" customHeight="1">
      <c r="A234" s="32"/>
      <c r="B234" s="148"/>
      <c r="C234" s="149" t="s">
        <v>363</v>
      </c>
      <c r="D234" s="149" t="s">
        <v>142</v>
      </c>
      <c r="E234" s="150" t="s">
        <v>785</v>
      </c>
      <c r="F234" s="151" t="s">
        <v>786</v>
      </c>
      <c r="G234" s="152" t="s">
        <v>380</v>
      </c>
      <c r="H234" s="153">
        <v>2</v>
      </c>
      <c r="I234" s="154"/>
      <c r="J234" s="155">
        <f>ROUND(I234*H234,2)</f>
        <v>0</v>
      </c>
      <c r="K234" s="151" t="s">
        <v>1</v>
      </c>
      <c r="L234" s="33"/>
      <c r="M234" s="156" t="s">
        <v>1</v>
      </c>
      <c r="N234" s="157" t="s">
        <v>40</v>
      </c>
      <c r="O234" s="58"/>
      <c r="P234" s="158">
        <f>O234*H234</f>
        <v>0</v>
      </c>
      <c r="Q234" s="158">
        <v>1.6969999999999999E-2</v>
      </c>
      <c r="R234" s="158">
        <f>Q234*H234</f>
        <v>3.3939999999999998E-2</v>
      </c>
      <c r="S234" s="158">
        <v>0</v>
      </c>
      <c r="T234" s="15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0" t="s">
        <v>241</v>
      </c>
      <c r="AT234" s="160" t="s">
        <v>142</v>
      </c>
      <c r="AU234" s="160" t="s">
        <v>84</v>
      </c>
      <c r="AY234" s="17" t="s">
        <v>139</v>
      </c>
      <c r="BE234" s="161">
        <f>IF(N234="základní",J234,0)</f>
        <v>0</v>
      </c>
      <c r="BF234" s="161">
        <f>IF(N234="snížená",J234,0)</f>
        <v>0</v>
      </c>
      <c r="BG234" s="161">
        <f>IF(N234="zákl. přenesená",J234,0)</f>
        <v>0</v>
      </c>
      <c r="BH234" s="161">
        <f>IF(N234="sníž. přenesená",J234,0)</f>
        <v>0</v>
      </c>
      <c r="BI234" s="161">
        <f>IF(N234="nulová",J234,0)</f>
        <v>0</v>
      </c>
      <c r="BJ234" s="17" t="s">
        <v>82</v>
      </c>
      <c r="BK234" s="161">
        <f>ROUND(I234*H234,2)</f>
        <v>0</v>
      </c>
      <c r="BL234" s="17" t="s">
        <v>241</v>
      </c>
      <c r="BM234" s="160" t="s">
        <v>787</v>
      </c>
    </row>
    <row r="235" spans="1:65" s="2" customFormat="1" ht="39">
      <c r="A235" s="32"/>
      <c r="B235" s="33"/>
      <c r="C235" s="32"/>
      <c r="D235" s="162" t="s">
        <v>149</v>
      </c>
      <c r="E235" s="32"/>
      <c r="F235" s="163" t="s">
        <v>786</v>
      </c>
      <c r="G235" s="32"/>
      <c r="H235" s="32"/>
      <c r="I235" s="164"/>
      <c r="J235" s="32"/>
      <c r="K235" s="32"/>
      <c r="L235" s="33"/>
      <c r="M235" s="165"/>
      <c r="N235" s="166"/>
      <c r="O235" s="58"/>
      <c r="P235" s="58"/>
      <c r="Q235" s="58"/>
      <c r="R235" s="58"/>
      <c r="S235" s="58"/>
      <c r="T235" s="5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149</v>
      </c>
      <c r="AU235" s="17" t="s">
        <v>84</v>
      </c>
    </row>
    <row r="236" spans="1:65" s="13" customFormat="1">
      <c r="B236" s="167"/>
      <c r="D236" s="162" t="s">
        <v>151</v>
      </c>
      <c r="E236" s="168" t="s">
        <v>1</v>
      </c>
      <c r="F236" s="169" t="s">
        <v>84</v>
      </c>
      <c r="H236" s="170">
        <v>2</v>
      </c>
      <c r="I236" s="171"/>
      <c r="L236" s="167"/>
      <c r="M236" s="172"/>
      <c r="N236" s="173"/>
      <c r="O236" s="173"/>
      <c r="P236" s="173"/>
      <c r="Q236" s="173"/>
      <c r="R236" s="173"/>
      <c r="S236" s="173"/>
      <c r="T236" s="174"/>
      <c r="AT236" s="168" t="s">
        <v>151</v>
      </c>
      <c r="AU236" s="168" t="s">
        <v>84</v>
      </c>
      <c r="AV236" s="13" t="s">
        <v>84</v>
      </c>
      <c r="AW236" s="13" t="s">
        <v>32</v>
      </c>
      <c r="AX236" s="13" t="s">
        <v>82</v>
      </c>
      <c r="AY236" s="168" t="s">
        <v>139</v>
      </c>
    </row>
    <row r="237" spans="1:65" s="2" customFormat="1" ht="24">
      <c r="A237" s="32"/>
      <c r="B237" s="148"/>
      <c r="C237" s="149" t="s">
        <v>367</v>
      </c>
      <c r="D237" s="149" t="s">
        <v>142</v>
      </c>
      <c r="E237" s="150" t="s">
        <v>788</v>
      </c>
      <c r="F237" s="151" t="s">
        <v>789</v>
      </c>
      <c r="G237" s="152" t="s">
        <v>380</v>
      </c>
      <c r="H237" s="153">
        <v>4</v>
      </c>
      <c r="I237" s="154"/>
      <c r="J237" s="155">
        <f>ROUND(I237*H237,2)</f>
        <v>0</v>
      </c>
      <c r="K237" s="151" t="s">
        <v>146</v>
      </c>
      <c r="L237" s="33"/>
      <c r="M237" s="156" t="s">
        <v>1</v>
      </c>
      <c r="N237" s="157" t="s">
        <v>40</v>
      </c>
      <c r="O237" s="58"/>
      <c r="P237" s="158">
        <f>O237*H237</f>
        <v>0</v>
      </c>
      <c r="Q237" s="158">
        <v>0</v>
      </c>
      <c r="R237" s="158">
        <f>Q237*H237</f>
        <v>0</v>
      </c>
      <c r="S237" s="158">
        <v>1.9460000000000002E-2</v>
      </c>
      <c r="T237" s="159">
        <f>S237*H237</f>
        <v>7.7840000000000006E-2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60" t="s">
        <v>241</v>
      </c>
      <c r="AT237" s="160" t="s">
        <v>142</v>
      </c>
      <c r="AU237" s="160" t="s">
        <v>84</v>
      </c>
      <c r="AY237" s="17" t="s">
        <v>139</v>
      </c>
      <c r="BE237" s="161">
        <f>IF(N237="základní",J237,0)</f>
        <v>0</v>
      </c>
      <c r="BF237" s="161">
        <f>IF(N237="snížená",J237,0)</f>
        <v>0</v>
      </c>
      <c r="BG237" s="161">
        <f>IF(N237="zákl. přenesená",J237,0)</f>
        <v>0</v>
      </c>
      <c r="BH237" s="161">
        <f>IF(N237="sníž. přenesená",J237,0)</f>
        <v>0</v>
      </c>
      <c r="BI237" s="161">
        <f>IF(N237="nulová",J237,0)</f>
        <v>0</v>
      </c>
      <c r="BJ237" s="17" t="s">
        <v>82</v>
      </c>
      <c r="BK237" s="161">
        <f>ROUND(I237*H237,2)</f>
        <v>0</v>
      </c>
      <c r="BL237" s="17" t="s">
        <v>241</v>
      </c>
      <c r="BM237" s="160" t="s">
        <v>790</v>
      </c>
    </row>
    <row r="238" spans="1:65" s="2" customFormat="1">
      <c r="A238" s="32"/>
      <c r="B238" s="33"/>
      <c r="C238" s="32"/>
      <c r="D238" s="162" t="s">
        <v>149</v>
      </c>
      <c r="E238" s="32"/>
      <c r="F238" s="163" t="s">
        <v>791</v>
      </c>
      <c r="G238" s="32"/>
      <c r="H238" s="32"/>
      <c r="I238" s="164"/>
      <c r="J238" s="32"/>
      <c r="K238" s="32"/>
      <c r="L238" s="33"/>
      <c r="M238" s="165"/>
      <c r="N238" s="166"/>
      <c r="O238" s="58"/>
      <c r="P238" s="58"/>
      <c r="Q238" s="58"/>
      <c r="R238" s="58"/>
      <c r="S238" s="58"/>
      <c r="T238" s="59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7" t="s">
        <v>149</v>
      </c>
      <c r="AU238" s="17" t="s">
        <v>84</v>
      </c>
    </row>
    <row r="239" spans="1:65" s="13" customFormat="1">
      <c r="B239" s="167"/>
      <c r="D239" s="162" t="s">
        <v>151</v>
      </c>
      <c r="E239" s="168" t="s">
        <v>1</v>
      </c>
      <c r="F239" s="169" t="s">
        <v>147</v>
      </c>
      <c r="H239" s="170">
        <v>4</v>
      </c>
      <c r="I239" s="171"/>
      <c r="L239" s="167"/>
      <c r="M239" s="172"/>
      <c r="N239" s="173"/>
      <c r="O239" s="173"/>
      <c r="P239" s="173"/>
      <c r="Q239" s="173"/>
      <c r="R239" s="173"/>
      <c r="S239" s="173"/>
      <c r="T239" s="174"/>
      <c r="AT239" s="168" t="s">
        <v>151</v>
      </c>
      <c r="AU239" s="168" t="s">
        <v>84</v>
      </c>
      <c r="AV239" s="13" t="s">
        <v>84</v>
      </c>
      <c r="AW239" s="13" t="s">
        <v>32</v>
      </c>
      <c r="AX239" s="13" t="s">
        <v>82</v>
      </c>
      <c r="AY239" s="168" t="s">
        <v>139</v>
      </c>
    </row>
    <row r="240" spans="1:65" s="2" customFormat="1" ht="36">
      <c r="A240" s="32"/>
      <c r="B240" s="148"/>
      <c r="C240" s="149" t="s">
        <v>371</v>
      </c>
      <c r="D240" s="149" t="s">
        <v>142</v>
      </c>
      <c r="E240" s="150" t="s">
        <v>792</v>
      </c>
      <c r="F240" s="151" t="s">
        <v>793</v>
      </c>
      <c r="G240" s="152" t="s">
        <v>380</v>
      </c>
      <c r="H240" s="153">
        <v>5</v>
      </c>
      <c r="I240" s="154"/>
      <c r="J240" s="155">
        <f>ROUND(I240*H240,2)</f>
        <v>0</v>
      </c>
      <c r="K240" s="151" t="s">
        <v>146</v>
      </c>
      <c r="L240" s="33"/>
      <c r="M240" s="156" t="s">
        <v>1</v>
      </c>
      <c r="N240" s="157" t="s">
        <v>40</v>
      </c>
      <c r="O240" s="58"/>
      <c r="P240" s="158">
        <f>O240*H240</f>
        <v>0</v>
      </c>
      <c r="Q240" s="158">
        <v>1.6469999999999999E-2</v>
      </c>
      <c r="R240" s="158">
        <f>Q240*H240</f>
        <v>8.2349999999999993E-2</v>
      </c>
      <c r="S240" s="158">
        <v>0</v>
      </c>
      <c r="T240" s="15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60" t="s">
        <v>241</v>
      </c>
      <c r="AT240" s="160" t="s">
        <v>142</v>
      </c>
      <c r="AU240" s="160" t="s">
        <v>84</v>
      </c>
      <c r="AY240" s="17" t="s">
        <v>139</v>
      </c>
      <c r="BE240" s="161">
        <f>IF(N240="základní",J240,0)</f>
        <v>0</v>
      </c>
      <c r="BF240" s="161">
        <f>IF(N240="snížená",J240,0)</f>
        <v>0</v>
      </c>
      <c r="BG240" s="161">
        <f>IF(N240="zákl. přenesená",J240,0)</f>
        <v>0</v>
      </c>
      <c r="BH240" s="161">
        <f>IF(N240="sníž. přenesená",J240,0)</f>
        <v>0</v>
      </c>
      <c r="BI240" s="161">
        <f>IF(N240="nulová",J240,0)</f>
        <v>0</v>
      </c>
      <c r="BJ240" s="17" t="s">
        <v>82</v>
      </c>
      <c r="BK240" s="161">
        <f>ROUND(I240*H240,2)</f>
        <v>0</v>
      </c>
      <c r="BL240" s="17" t="s">
        <v>241</v>
      </c>
      <c r="BM240" s="160" t="s">
        <v>794</v>
      </c>
    </row>
    <row r="241" spans="1:65" s="2" customFormat="1" ht="29.25">
      <c r="A241" s="32"/>
      <c r="B241" s="33"/>
      <c r="C241" s="32"/>
      <c r="D241" s="162" t="s">
        <v>149</v>
      </c>
      <c r="E241" s="32"/>
      <c r="F241" s="163" t="s">
        <v>795</v>
      </c>
      <c r="G241" s="32"/>
      <c r="H241" s="32"/>
      <c r="I241" s="164"/>
      <c r="J241" s="32"/>
      <c r="K241" s="32"/>
      <c r="L241" s="33"/>
      <c r="M241" s="165"/>
      <c r="N241" s="166"/>
      <c r="O241" s="58"/>
      <c r="P241" s="58"/>
      <c r="Q241" s="58"/>
      <c r="R241" s="58"/>
      <c r="S241" s="58"/>
      <c r="T241" s="59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149</v>
      </c>
      <c r="AU241" s="17" t="s">
        <v>84</v>
      </c>
    </row>
    <row r="242" spans="1:65" s="13" customFormat="1">
      <c r="B242" s="167"/>
      <c r="D242" s="162" t="s">
        <v>151</v>
      </c>
      <c r="E242" s="168" t="s">
        <v>1</v>
      </c>
      <c r="F242" s="169" t="s">
        <v>170</v>
      </c>
      <c r="H242" s="170">
        <v>5</v>
      </c>
      <c r="I242" s="171"/>
      <c r="L242" s="167"/>
      <c r="M242" s="172"/>
      <c r="N242" s="173"/>
      <c r="O242" s="173"/>
      <c r="P242" s="173"/>
      <c r="Q242" s="173"/>
      <c r="R242" s="173"/>
      <c r="S242" s="173"/>
      <c r="T242" s="174"/>
      <c r="AT242" s="168" t="s">
        <v>151</v>
      </c>
      <c r="AU242" s="168" t="s">
        <v>84</v>
      </c>
      <c r="AV242" s="13" t="s">
        <v>84</v>
      </c>
      <c r="AW242" s="13" t="s">
        <v>32</v>
      </c>
      <c r="AX242" s="13" t="s">
        <v>82</v>
      </c>
      <c r="AY242" s="168" t="s">
        <v>139</v>
      </c>
    </row>
    <row r="243" spans="1:65" s="2" customFormat="1" ht="21.75" customHeight="1">
      <c r="A243" s="32"/>
      <c r="B243" s="148"/>
      <c r="C243" s="149" t="s">
        <v>377</v>
      </c>
      <c r="D243" s="149" t="s">
        <v>142</v>
      </c>
      <c r="E243" s="150" t="s">
        <v>796</v>
      </c>
      <c r="F243" s="151" t="s">
        <v>797</v>
      </c>
      <c r="G243" s="152" t="s">
        <v>380</v>
      </c>
      <c r="H243" s="153">
        <v>1</v>
      </c>
      <c r="I243" s="154"/>
      <c r="J243" s="155">
        <f>ROUND(I243*H243,2)</f>
        <v>0</v>
      </c>
      <c r="K243" s="151" t="s">
        <v>146</v>
      </c>
      <c r="L243" s="33"/>
      <c r="M243" s="156" t="s">
        <v>1</v>
      </c>
      <c r="N243" s="157" t="s">
        <v>40</v>
      </c>
      <c r="O243" s="58"/>
      <c r="P243" s="158">
        <f>O243*H243</f>
        <v>0</v>
      </c>
      <c r="Q243" s="158">
        <v>0</v>
      </c>
      <c r="R243" s="158">
        <f>Q243*H243</f>
        <v>0</v>
      </c>
      <c r="S243" s="158">
        <v>1.78E-2</v>
      </c>
      <c r="T243" s="159">
        <f>S243*H243</f>
        <v>1.78E-2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60" t="s">
        <v>241</v>
      </c>
      <c r="AT243" s="160" t="s">
        <v>142</v>
      </c>
      <c r="AU243" s="160" t="s">
        <v>84</v>
      </c>
      <c r="AY243" s="17" t="s">
        <v>139</v>
      </c>
      <c r="BE243" s="161">
        <f>IF(N243="základní",J243,0)</f>
        <v>0</v>
      </c>
      <c r="BF243" s="161">
        <f>IF(N243="snížená",J243,0)</f>
        <v>0</v>
      </c>
      <c r="BG243" s="161">
        <f>IF(N243="zákl. přenesená",J243,0)</f>
        <v>0</v>
      </c>
      <c r="BH243" s="161">
        <f>IF(N243="sníž. přenesená",J243,0)</f>
        <v>0</v>
      </c>
      <c r="BI243" s="161">
        <f>IF(N243="nulová",J243,0)</f>
        <v>0</v>
      </c>
      <c r="BJ243" s="17" t="s">
        <v>82</v>
      </c>
      <c r="BK243" s="161">
        <f>ROUND(I243*H243,2)</f>
        <v>0</v>
      </c>
      <c r="BL243" s="17" t="s">
        <v>241</v>
      </c>
      <c r="BM243" s="160" t="s">
        <v>798</v>
      </c>
    </row>
    <row r="244" spans="1:65" s="2" customFormat="1">
      <c r="A244" s="32"/>
      <c r="B244" s="33"/>
      <c r="C244" s="32"/>
      <c r="D244" s="162" t="s">
        <v>149</v>
      </c>
      <c r="E244" s="32"/>
      <c r="F244" s="163" t="s">
        <v>799</v>
      </c>
      <c r="G244" s="32"/>
      <c r="H244" s="32"/>
      <c r="I244" s="164"/>
      <c r="J244" s="32"/>
      <c r="K244" s="32"/>
      <c r="L244" s="33"/>
      <c r="M244" s="165"/>
      <c r="N244" s="166"/>
      <c r="O244" s="58"/>
      <c r="P244" s="58"/>
      <c r="Q244" s="58"/>
      <c r="R244" s="58"/>
      <c r="S244" s="58"/>
      <c r="T244" s="59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7" t="s">
        <v>149</v>
      </c>
      <c r="AU244" s="17" t="s">
        <v>84</v>
      </c>
    </row>
    <row r="245" spans="1:65" s="13" customFormat="1">
      <c r="B245" s="167"/>
      <c r="D245" s="162" t="s">
        <v>151</v>
      </c>
      <c r="E245" s="168" t="s">
        <v>1</v>
      </c>
      <c r="F245" s="169" t="s">
        <v>82</v>
      </c>
      <c r="H245" s="170">
        <v>1</v>
      </c>
      <c r="I245" s="171"/>
      <c r="L245" s="167"/>
      <c r="M245" s="172"/>
      <c r="N245" s="173"/>
      <c r="O245" s="173"/>
      <c r="P245" s="173"/>
      <c r="Q245" s="173"/>
      <c r="R245" s="173"/>
      <c r="S245" s="173"/>
      <c r="T245" s="174"/>
      <c r="AT245" s="168" t="s">
        <v>151</v>
      </c>
      <c r="AU245" s="168" t="s">
        <v>84</v>
      </c>
      <c r="AV245" s="13" t="s">
        <v>84</v>
      </c>
      <c r="AW245" s="13" t="s">
        <v>32</v>
      </c>
      <c r="AX245" s="13" t="s">
        <v>82</v>
      </c>
      <c r="AY245" s="168" t="s">
        <v>139</v>
      </c>
    </row>
    <row r="246" spans="1:65" s="2" customFormat="1" ht="33" customHeight="1">
      <c r="A246" s="32"/>
      <c r="B246" s="148"/>
      <c r="C246" s="149" t="s">
        <v>383</v>
      </c>
      <c r="D246" s="149" t="s">
        <v>142</v>
      </c>
      <c r="E246" s="150" t="s">
        <v>800</v>
      </c>
      <c r="F246" s="151" t="s">
        <v>801</v>
      </c>
      <c r="G246" s="152" t="s">
        <v>380</v>
      </c>
      <c r="H246" s="153">
        <v>1</v>
      </c>
      <c r="I246" s="154"/>
      <c r="J246" s="155">
        <f>ROUND(I246*H246,2)</f>
        <v>0</v>
      </c>
      <c r="K246" s="151" t="s">
        <v>146</v>
      </c>
      <c r="L246" s="33"/>
      <c r="M246" s="156" t="s">
        <v>1</v>
      </c>
      <c r="N246" s="157" t="s">
        <v>40</v>
      </c>
      <c r="O246" s="58"/>
      <c r="P246" s="158">
        <f>O246*H246</f>
        <v>0</v>
      </c>
      <c r="Q246" s="158">
        <v>1.325E-2</v>
      </c>
      <c r="R246" s="158">
        <f>Q246*H246</f>
        <v>1.325E-2</v>
      </c>
      <c r="S246" s="158">
        <v>0</v>
      </c>
      <c r="T246" s="159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60" t="s">
        <v>241</v>
      </c>
      <c r="AT246" s="160" t="s">
        <v>142</v>
      </c>
      <c r="AU246" s="160" t="s">
        <v>84</v>
      </c>
      <c r="AY246" s="17" t="s">
        <v>139</v>
      </c>
      <c r="BE246" s="161">
        <f>IF(N246="základní",J246,0)</f>
        <v>0</v>
      </c>
      <c r="BF246" s="161">
        <f>IF(N246="snížená",J246,0)</f>
        <v>0</v>
      </c>
      <c r="BG246" s="161">
        <f>IF(N246="zákl. přenesená",J246,0)</f>
        <v>0</v>
      </c>
      <c r="BH246" s="161">
        <f>IF(N246="sníž. přenesená",J246,0)</f>
        <v>0</v>
      </c>
      <c r="BI246" s="161">
        <f>IF(N246="nulová",J246,0)</f>
        <v>0</v>
      </c>
      <c r="BJ246" s="17" t="s">
        <v>82</v>
      </c>
      <c r="BK246" s="161">
        <f>ROUND(I246*H246,2)</f>
        <v>0</v>
      </c>
      <c r="BL246" s="17" t="s">
        <v>241</v>
      </c>
      <c r="BM246" s="160" t="s">
        <v>802</v>
      </c>
    </row>
    <row r="247" spans="1:65" s="2" customFormat="1" ht="19.5">
      <c r="A247" s="32"/>
      <c r="B247" s="33"/>
      <c r="C247" s="32"/>
      <c r="D247" s="162" t="s">
        <v>149</v>
      </c>
      <c r="E247" s="32"/>
      <c r="F247" s="163" t="s">
        <v>803</v>
      </c>
      <c r="G247" s="32"/>
      <c r="H247" s="32"/>
      <c r="I247" s="164"/>
      <c r="J247" s="32"/>
      <c r="K247" s="32"/>
      <c r="L247" s="33"/>
      <c r="M247" s="165"/>
      <c r="N247" s="166"/>
      <c r="O247" s="58"/>
      <c r="P247" s="58"/>
      <c r="Q247" s="58"/>
      <c r="R247" s="58"/>
      <c r="S247" s="58"/>
      <c r="T247" s="59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7" t="s">
        <v>149</v>
      </c>
      <c r="AU247" s="17" t="s">
        <v>84</v>
      </c>
    </row>
    <row r="248" spans="1:65" s="13" customFormat="1">
      <c r="B248" s="167"/>
      <c r="D248" s="162" t="s">
        <v>151</v>
      </c>
      <c r="E248" s="168" t="s">
        <v>1</v>
      </c>
      <c r="F248" s="169" t="s">
        <v>82</v>
      </c>
      <c r="H248" s="170">
        <v>1</v>
      </c>
      <c r="I248" s="171"/>
      <c r="L248" s="167"/>
      <c r="M248" s="172"/>
      <c r="N248" s="173"/>
      <c r="O248" s="173"/>
      <c r="P248" s="173"/>
      <c r="Q248" s="173"/>
      <c r="R248" s="173"/>
      <c r="S248" s="173"/>
      <c r="T248" s="174"/>
      <c r="AT248" s="168" t="s">
        <v>151</v>
      </c>
      <c r="AU248" s="168" t="s">
        <v>84</v>
      </c>
      <c r="AV248" s="13" t="s">
        <v>84</v>
      </c>
      <c r="AW248" s="13" t="s">
        <v>32</v>
      </c>
      <c r="AX248" s="13" t="s">
        <v>82</v>
      </c>
      <c r="AY248" s="168" t="s">
        <v>139</v>
      </c>
    </row>
    <row r="249" spans="1:65" s="2" customFormat="1" ht="36">
      <c r="A249" s="32"/>
      <c r="B249" s="148"/>
      <c r="C249" s="149" t="s">
        <v>390</v>
      </c>
      <c r="D249" s="149" t="s">
        <v>142</v>
      </c>
      <c r="E249" s="150" t="s">
        <v>804</v>
      </c>
      <c r="F249" s="151" t="s">
        <v>805</v>
      </c>
      <c r="G249" s="152" t="s">
        <v>380</v>
      </c>
      <c r="H249" s="153">
        <v>1</v>
      </c>
      <c r="I249" s="154"/>
      <c r="J249" s="155">
        <f>ROUND(I249*H249,2)</f>
        <v>0</v>
      </c>
      <c r="K249" s="151" t="s">
        <v>146</v>
      </c>
      <c r="L249" s="33"/>
      <c r="M249" s="156" t="s">
        <v>1</v>
      </c>
      <c r="N249" s="157" t="s">
        <v>40</v>
      </c>
      <c r="O249" s="58"/>
      <c r="P249" s="158">
        <f>O249*H249</f>
        <v>0</v>
      </c>
      <c r="Q249" s="158">
        <v>1.4749999999999999E-2</v>
      </c>
      <c r="R249" s="158">
        <f>Q249*H249</f>
        <v>1.4749999999999999E-2</v>
      </c>
      <c r="S249" s="158">
        <v>0</v>
      </c>
      <c r="T249" s="159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60" t="s">
        <v>241</v>
      </c>
      <c r="AT249" s="160" t="s">
        <v>142</v>
      </c>
      <c r="AU249" s="160" t="s">
        <v>84</v>
      </c>
      <c r="AY249" s="17" t="s">
        <v>139</v>
      </c>
      <c r="BE249" s="161">
        <f>IF(N249="základní",J249,0)</f>
        <v>0</v>
      </c>
      <c r="BF249" s="161">
        <f>IF(N249="snížená",J249,0)</f>
        <v>0</v>
      </c>
      <c r="BG249" s="161">
        <f>IF(N249="zákl. přenesená",J249,0)</f>
        <v>0</v>
      </c>
      <c r="BH249" s="161">
        <f>IF(N249="sníž. přenesená",J249,0)</f>
        <v>0</v>
      </c>
      <c r="BI249" s="161">
        <f>IF(N249="nulová",J249,0)</f>
        <v>0</v>
      </c>
      <c r="BJ249" s="17" t="s">
        <v>82</v>
      </c>
      <c r="BK249" s="161">
        <f>ROUND(I249*H249,2)</f>
        <v>0</v>
      </c>
      <c r="BL249" s="17" t="s">
        <v>241</v>
      </c>
      <c r="BM249" s="160" t="s">
        <v>806</v>
      </c>
    </row>
    <row r="250" spans="1:65" s="2" customFormat="1" ht="19.5">
      <c r="A250" s="32"/>
      <c r="B250" s="33"/>
      <c r="C250" s="32"/>
      <c r="D250" s="162" t="s">
        <v>149</v>
      </c>
      <c r="E250" s="32"/>
      <c r="F250" s="163" t="s">
        <v>807</v>
      </c>
      <c r="G250" s="32"/>
      <c r="H250" s="32"/>
      <c r="I250" s="164"/>
      <c r="J250" s="32"/>
      <c r="K250" s="32"/>
      <c r="L250" s="33"/>
      <c r="M250" s="165"/>
      <c r="N250" s="166"/>
      <c r="O250" s="58"/>
      <c r="P250" s="58"/>
      <c r="Q250" s="58"/>
      <c r="R250" s="58"/>
      <c r="S250" s="58"/>
      <c r="T250" s="59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7" t="s">
        <v>149</v>
      </c>
      <c r="AU250" s="17" t="s">
        <v>84</v>
      </c>
    </row>
    <row r="251" spans="1:65" s="13" customFormat="1">
      <c r="B251" s="167"/>
      <c r="D251" s="162" t="s">
        <v>151</v>
      </c>
      <c r="E251" s="168" t="s">
        <v>1</v>
      </c>
      <c r="F251" s="169" t="s">
        <v>82</v>
      </c>
      <c r="H251" s="170">
        <v>1</v>
      </c>
      <c r="I251" s="171"/>
      <c r="L251" s="167"/>
      <c r="M251" s="172"/>
      <c r="N251" s="173"/>
      <c r="O251" s="173"/>
      <c r="P251" s="173"/>
      <c r="Q251" s="173"/>
      <c r="R251" s="173"/>
      <c r="S251" s="173"/>
      <c r="T251" s="174"/>
      <c r="AT251" s="168" t="s">
        <v>151</v>
      </c>
      <c r="AU251" s="168" t="s">
        <v>84</v>
      </c>
      <c r="AV251" s="13" t="s">
        <v>84</v>
      </c>
      <c r="AW251" s="13" t="s">
        <v>32</v>
      </c>
      <c r="AX251" s="13" t="s">
        <v>82</v>
      </c>
      <c r="AY251" s="168" t="s">
        <v>139</v>
      </c>
    </row>
    <row r="252" spans="1:65" s="2" customFormat="1" ht="36">
      <c r="A252" s="32"/>
      <c r="B252" s="148"/>
      <c r="C252" s="149" t="s">
        <v>397</v>
      </c>
      <c r="D252" s="149" t="s">
        <v>142</v>
      </c>
      <c r="E252" s="150" t="s">
        <v>808</v>
      </c>
      <c r="F252" s="151" t="s">
        <v>809</v>
      </c>
      <c r="G252" s="152" t="s">
        <v>380</v>
      </c>
      <c r="H252" s="153">
        <v>2</v>
      </c>
      <c r="I252" s="154"/>
      <c r="J252" s="155">
        <f>ROUND(I252*H252,2)</f>
        <v>0</v>
      </c>
      <c r="K252" s="151" t="s">
        <v>146</v>
      </c>
      <c r="L252" s="33"/>
      <c r="M252" s="156" t="s">
        <v>1</v>
      </c>
      <c r="N252" s="157" t="s">
        <v>40</v>
      </c>
      <c r="O252" s="58"/>
      <c r="P252" s="158">
        <f>O252*H252</f>
        <v>0</v>
      </c>
      <c r="Q252" s="158">
        <v>1.0659999999999999E-2</v>
      </c>
      <c r="R252" s="158">
        <f>Q252*H252</f>
        <v>2.1319999999999999E-2</v>
      </c>
      <c r="S252" s="158">
        <v>0</v>
      </c>
      <c r="T252" s="159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0" t="s">
        <v>241</v>
      </c>
      <c r="AT252" s="160" t="s">
        <v>142</v>
      </c>
      <c r="AU252" s="160" t="s">
        <v>84</v>
      </c>
      <c r="AY252" s="17" t="s">
        <v>139</v>
      </c>
      <c r="BE252" s="161">
        <f>IF(N252="základní",J252,0)</f>
        <v>0</v>
      </c>
      <c r="BF252" s="161">
        <f>IF(N252="snížená",J252,0)</f>
        <v>0</v>
      </c>
      <c r="BG252" s="161">
        <f>IF(N252="zákl. přenesená",J252,0)</f>
        <v>0</v>
      </c>
      <c r="BH252" s="161">
        <f>IF(N252="sníž. přenesená",J252,0)</f>
        <v>0</v>
      </c>
      <c r="BI252" s="161">
        <f>IF(N252="nulová",J252,0)</f>
        <v>0</v>
      </c>
      <c r="BJ252" s="17" t="s">
        <v>82</v>
      </c>
      <c r="BK252" s="161">
        <f>ROUND(I252*H252,2)</f>
        <v>0</v>
      </c>
      <c r="BL252" s="17" t="s">
        <v>241</v>
      </c>
      <c r="BM252" s="160" t="s">
        <v>810</v>
      </c>
    </row>
    <row r="253" spans="1:65" s="2" customFormat="1" ht="19.5">
      <c r="A253" s="32"/>
      <c r="B253" s="33"/>
      <c r="C253" s="32"/>
      <c r="D253" s="162" t="s">
        <v>149</v>
      </c>
      <c r="E253" s="32"/>
      <c r="F253" s="163" t="s">
        <v>809</v>
      </c>
      <c r="G253" s="32"/>
      <c r="H253" s="32"/>
      <c r="I253" s="164"/>
      <c r="J253" s="32"/>
      <c r="K253" s="32"/>
      <c r="L253" s="33"/>
      <c r="M253" s="165"/>
      <c r="N253" s="166"/>
      <c r="O253" s="58"/>
      <c r="P253" s="58"/>
      <c r="Q253" s="58"/>
      <c r="R253" s="58"/>
      <c r="S253" s="58"/>
      <c r="T253" s="5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149</v>
      </c>
      <c r="AU253" s="17" t="s">
        <v>84</v>
      </c>
    </row>
    <row r="254" spans="1:65" s="13" customFormat="1">
      <c r="B254" s="167"/>
      <c r="D254" s="162" t="s">
        <v>151</v>
      </c>
      <c r="E254" s="168" t="s">
        <v>1</v>
      </c>
      <c r="F254" s="169" t="s">
        <v>84</v>
      </c>
      <c r="H254" s="170">
        <v>2</v>
      </c>
      <c r="I254" s="171"/>
      <c r="L254" s="167"/>
      <c r="M254" s="172"/>
      <c r="N254" s="173"/>
      <c r="O254" s="173"/>
      <c r="P254" s="173"/>
      <c r="Q254" s="173"/>
      <c r="R254" s="173"/>
      <c r="S254" s="173"/>
      <c r="T254" s="174"/>
      <c r="AT254" s="168" t="s">
        <v>151</v>
      </c>
      <c r="AU254" s="168" t="s">
        <v>84</v>
      </c>
      <c r="AV254" s="13" t="s">
        <v>84</v>
      </c>
      <c r="AW254" s="13" t="s">
        <v>32</v>
      </c>
      <c r="AX254" s="13" t="s">
        <v>82</v>
      </c>
      <c r="AY254" s="168" t="s">
        <v>139</v>
      </c>
    </row>
    <row r="255" spans="1:65" s="2" customFormat="1" ht="16.5" customHeight="1">
      <c r="A255" s="32"/>
      <c r="B255" s="148"/>
      <c r="C255" s="149" t="s">
        <v>404</v>
      </c>
      <c r="D255" s="149" t="s">
        <v>142</v>
      </c>
      <c r="E255" s="150" t="s">
        <v>811</v>
      </c>
      <c r="F255" s="151" t="s">
        <v>812</v>
      </c>
      <c r="G255" s="152" t="s">
        <v>380</v>
      </c>
      <c r="H255" s="153">
        <v>4</v>
      </c>
      <c r="I255" s="154"/>
      <c r="J255" s="155">
        <f>ROUND(I255*H255,2)</f>
        <v>0</v>
      </c>
      <c r="K255" s="151" t="s">
        <v>146</v>
      </c>
      <c r="L255" s="33"/>
      <c r="M255" s="156" t="s">
        <v>1</v>
      </c>
      <c r="N255" s="157" t="s">
        <v>40</v>
      </c>
      <c r="O255" s="58"/>
      <c r="P255" s="158">
        <f>O255*H255</f>
        <v>0</v>
      </c>
      <c r="Q255" s="158">
        <v>0</v>
      </c>
      <c r="R255" s="158">
        <f>Q255*H255</f>
        <v>0</v>
      </c>
      <c r="S255" s="158">
        <v>1.56E-3</v>
      </c>
      <c r="T255" s="159">
        <f>S255*H255</f>
        <v>6.2399999999999999E-3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60" t="s">
        <v>241</v>
      </c>
      <c r="AT255" s="160" t="s">
        <v>142</v>
      </c>
      <c r="AU255" s="160" t="s">
        <v>84</v>
      </c>
      <c r="AY255" s="17" t="s">
        <v>139</v>
      </c>
      <c r="BE255" s="161">
        <f>IF(N255="základní",J255,0)</f>
        <v>0</v>
      </c>
      <c r="BF255" s="161">
        <f>IF(N255="snížená",J255,0)</f>
        <v>0</v>
      </c>
      <c r="BG255" s="161">
        <f>IF(N255="zákl. přenesená",J255,0)</f>
        <v>0</v>
      </c>
      <c r="BH255" s="161">
        <f>IF(N255="sníž. přenesená",J255,0)</f>
        <v>0</v>
      </c>
      <c r="BI255" s="161">
        <f>IF(N255="nulová",J255,0)</f>
        <v>0</v>
      </c>
      <c r="BJ255" s="17" t="s">
        <v>82</v>
      </c>
      <c r="BK255" s="161">
        <f>ROUND(I255*H255,2)</f>
        <v>0</v>
      </c>
      <c r="BL255" s="17" t="s">
        <v>241</v>
      </c>
      <c r="BM255" s="160" t="s">
        <v>813</v>
      </c>
    </row>
    <row r="256" spans="1:65" s="2" customFormat="1">
      <c r="A256" s="32"/>
      <c r="B256" s="33"/>
      <c r="C256" s="32"/>
      <c r="D256" s="162" t="s">
        <v>149</v>
      </c>
      <c r="E256" s="32"/>
      <c r="F256" s="163" t="s">
        <v>814</v>
      </c>
      <c r="G256" s="32"/>
      <c r="H256" s="32"/>
      <c r="I256" s="164"/>
      <c r="J256" s="32"/>
      <c r="K256" s="32"/>
      <c r="L256" s="33"/>
      <c r="M256" s="165"/>
      <c r="N256" s="166"/>
      <c r="O256" s="58"/>
      <c r="P256" s="58"/>
      <c r="Q256" s="58"/>
      <c r="R256" s="58"/>
      <c r="S256" s="58"/>
      <c r="T256" s="59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7" t="s">
        <v>149</v>
      </c>
      <c r="AU256" s="17" t="s">
        <v>84</v>
      </c>
    </row>
    <row r="257" spans="1:65" s="13" customFormat="1">
      <c r="B257" s="167"/>
      <c r="D257" s="162" t="s">
        <v>151</v>
      </c>
      <c r="E257" s="168" t="s">
        <v>1</v>
      </c>
      <c r="F257" s="169" t="s">
        <v>815</v>
      </c>
      <c r="H257" s="170">
        <v>3</v>
      </c>
      <c r="I257" s="171"/>
      <c r="L257" s="167"/>
      <c r="M257" s="172"/>
      <c r="N257" s="173"/>
      <c r="O257" s="173"/>
      <c r="P257" s="173"/>
      <c r="Q257" s="173"/>
      <c r="R257" s="173"/>
      <c r="S257" s="173"/>
      <c r="T257" s="174"/>
      <c r="AT257" s="168" t="s">
        <v>151</v>
      </c>
      <c r="AU257" s="168" t="s">
        <v>84</v>
      </c>
      <c r="AV257" s="13" t="s">
        <v>84</v>
      </c>
      <c r="AW257" s="13" t="s">
        <v>32</v>
      </c>
      <c r="AX257" s="13" t="s">
        <v>75</v>
      </c>
      <c r="AY257" s="168" t="s">
        <v>139</v>
      </c>
    </row>
    <row r="258" spans="1:65" s="13" customFormat="1">
      <c r="B258" s="167"/>
      <c r="D258" s="162" t="s">
        <v>151</v>
      </c>
      <c r="E258" s="168" t="s">
        <v>1</v>
      </c>
      <c r="F258" s="169" t="s">
        <v>816</v>
      </c>
      <c r="H258" s="170">
        <v>1</v>
      </c>
      <c r="I258" s="171"/>
      <c r="L258" s="167"/>
      <c r="M258" s="172"/>
      <c r="N258" s="173"/>
      <c r="O258" s="173"/>
      <c r="P258" s="173"/>
      <c r="Q258" s="173"/>
      <c r="R258" s="173"/>
      <c r="S258" s="173"/>
      <c r="T258" s="174"/>
      <c r="AT258" s="168" t="s">
        <v>151</v>
      </c>
      <c r="AU258" s="168" t="s">
        <v>84</v>
      </c>
      <c r="AV258" s="13" t="s">
        <v>84</v>
      </c>
      <c r="AW258" s="13" t="s">
        <v>32</v>
      </c>
      <c r="AX258" s="13" t="s">
        <v>75</v>
      </c>
      <c r="AY258" s="168" t="s">
        <v>139</v>
      </c>
    </row>
    <row r="259" spans="1:65" s="15" customFormat="1">
      <c r="B259" s="182"/>
      <c r="D259" s="162" t="s">
        <v>151</v>
      </c>
      <c r="E259" s="183" t="s">
        <v>1</v>
      </c>
      <c r="F259" s="184" t="s">
        <v>195</v>
      </c>
      <c r="H259" s="185">
        <v>4</v>
      </c>
      <c r="I259" s="186"/>
      <c r="L259" s="182"/>
      <c r="M259" s="187"/>
      <c r="N259" s="188"/>
      <c r="O259" s="188"/>
      <c r="P259" s="188"/>
      <c r="Q259" s="188"/>
      <c r="R259" s="188"/>
      <c r="S259" s="188"/>
      <c r="T259" s="189"/>
      <c r="AT259" s="183" t="s">
        <v>151</v>
      </c>
      <c r="AU259" s="183" t="s">
        <v>84</v>
      </c>
      <c r="AV259" s="15" t="s">
        <v>147</v>
      </c>
      <c r="AW259" s="15" t="s">
        <v>32</v>
      </c>
      <c r="AX259" s="15" t="s">
        <v>82</v>
      </c>
      <c r="AY259" s="183" t="s">
        <v>139</v>
      </c>
    </row>
    <row r="260" spans="1:65" s="2" customFormat="1" ht="33" customHeight="1">
      <c r="A260" s="32"/>
      <c r="B260" s="148"/>
      <c r="C260" s="149" t="s">
        <v>410</v>
      </c>
      <c r="D260" s="149" t="s">
        <v>142</v>
      </c>
      <c r="E260" s="150" t="s">
        <v>817</v>
      </c>
      <c r="F260" s="151" t="s">
        <v>818</v>
      </c>
      <c r="G260" s="152" t="s">
        <v>380</v>
      </c>
      <c r="H260" s="153">
        <v>2</v>
      </c>
      <c r="I260" s="154"/>
      <c r="J260" s="155">
        <f>ROUND(I260*H260,2)</f>
        <v>0</v>
      </c>
      <c r="K260" s="151" t="s">
        <v>146</v>
      </c>
      <c r="L260" s="33"/>
      <c r="M260" s="156" t="s">
        <v>1</v>
      </c>
      <c r="N260" s="157" t="s">
        <v>40</v>
      </c>
      <c r="O260" s="58"/>
      <c r="P260" s="158">
        <f>O260*H260</f>
        <v>0</v>
      </c>
      <c r="Q260" s="158">
        <v>1.72E-3</v>
      </c>
      <c r="R260" s="158">
        <f>Q260*H260</f>
        <v>3.4399999999999999E-3</v>
      </c>
      <c r="S260" s="158">
        <v>0</v>
      </c>
      <c r="T260" s="159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0" t="s">
        <v>241</v>
      </c>
      <c r="AT260" s="160" t="s">
        <v>142</v>
      </c>
      <c r="AU260" s="160" t="s">
        <v>84</v>
      </c>
      <c r="AY260" s="17" t="s">
        <v>139</v>
      </c>
      <c r="BE260" s="161">
        <f>IF(N260="základní",J260,0)</f>
        <v>0</v>
      </c>
      <c r="BF260" s="161">
        <f>IF(N260="snížená",J260,0)</f>
        <v>0</v>
      </c>
      <c r="BG260" s="161">
        <f>IF(N260="zákl. přenesená",J260,0)</f>
        <v>0</v>
      </c>
      <c r="BH260" s="161">
        <f>IF(N260="sníž. přenesená",J260,0)</f>
        <v>0</v>
      </c>
      <c r="BI260" s="161">
        <f>IF(N260="nulová",J260,0)</f>
        <v>0</v>
      </c>
      <c r="BJ260" s="17" t="s">
        <v>82</v>
      </c>
      <c r="BK260" s="161">
        <f>ROUND(I260*H260,2)</f>
        <v>0</v>
      </c>
      <c r="BL260" s="17" t="s">
        <v>241</v>
      </c>
      <c r="BM260" s="160" t="s">
        <v>819</v>
      </c>
    </row>
    <row r="261" spans="1:65" s="2" customFormat="1" ht="19.5">
      <c r="A261" s="32"/>
      <c r="B261" s="33"/>
      <c r="C261" s="32"/>
      <c r="D261" s="162" t="s">
        <v>149</v>
      </c>
      <c r="E261" s="32"/>
      <c r="F261" s="163" t="s">
        <v>820</v>
      </c>
      <c r="G261" s="32"/>
      <c r="H261" s="32"/>
      <c r="I261" s="164"/>
      <c r="J261" s="32"/>
      <c r="K261" s="32"/>
      <c r="L261" s="33"/>
      <c r="M261" s="165"/>
      <c r="N261" s="166"/>
      <c r="O261" s="58"/>
      <c r="P261" s="58"/>
      <c r="Q261" s="58"/>
      <c r="R261" s="58"/>
      <c r="S261" s="58"/>
      <c r="T261" s="59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7" t="s">
        <v>149</v>
      </c>
      <c r="AU261" s="17" t="s">
        <v>84</v>
      </c>
    </row>
    <row r="262" spans="1:65" s="13" customFormat="1">
      <c r="B262" s="167"/>
      <c r="D262" s="162" t="s">
        <v>151</v>
      </c>
      <c r="E262" s="168" t="s">
        <v>1</v>
      </c>
      <c r="F262" s="169" t="s">
        <v>816</v>
      </c>
      <c r="H262" s="170">
        <v>1</v>
      </c>
      <c r="I262" s="171"/>
      <c r="L262" s="167"/>
      <c r="M262" s="172"/>
      <c r="N262" s="173"/>
      <c r="O262" s="173"/>
      <c r="P262" s="173"/>
      <c r="Q262" s="173"/>
      <c r="R262" s="173"/>
      <c r="S262" s="173"/>
      <c r="T262" s="174"/>
      <c r="AT262" s="168" t="s">
        <v>151</v>
      </c>
      <c r="AU262" s="168" t="s">
        <v>84</v>
      </c>
      <c r="AV262" s="13" t="s">
        <v>84</v>
      </c>
      <c r="AW262" s="13" t="s">
        <v>32</v>
      </c>
      <c r="AX262" s="13" t="s">
        <v>75</v>
      </c>
      <c r="AY262" s="168" t="s">
        <v>139</v>
      </c>
    </row>
    <row r="263" spans="1:65" s="13" customFormat="1">
      <c r="B263" s="167"/>
      <c r="D263" s="162" t="s">
        <v>151</v>
      </c>
      <c r="E263" s="168" t="s">
        <v>1</v>
      </c>
      <c r="F263" s="169" t="s">
        <v>821</v>
      </c>
      <c r="H263" s="170">
        <v>1</v>
      </c>
      <c r="I263" s="171"/>
      <c r="L263" s="167"/>
      <c r="M263" s="172"/>
      <c r="N263" s="173"/>
      <c r="O263" s="173"/>
      <c r="P263" s="173"/>
      <c r="Q263" s="173"/>
      <c r="R263" s="173"/>
      <c r="S263" s="173"/>
      <c r="T263" s="174"/>
      <c r="AT263" s="168" t="s">
        <v>151</v>
      </c>
      <c r="AU263" s="168" t="s">
        <v>84</v>
      </c>
      <c r="AV263" s="13" t="s">
        <v>84</v>
      </c>
      <c r="AW263" s="13" t="s">
        <v>32</v>
      </c>
      <c r="AX263" s="13" t="s">
        <v>75</v>
      </c>
      <c r="AY263" s="168" t="s">
        <v>139</v>
      </c>
    </row>
    <row r="264" spans="1:65" s="15" customFormat="1">
      <c r="B264" s="182"/>
      <c r="D264" s="162" t="s">
        <v>151</v>
      </c>
      <c r="E264" s="183" t="s">
        <v>1</v>
      </c>
      <c r="F264" s="184" t="s">
        <v>195</v>
      </c>
      <c r="H264" s="185">
        <v>2</v>
      </c>
      <c r="I264" s="186"/>
      <c r="L264" s="182"/>
      <c r="M264" s="187"/>
      <c r="N264" s="188"/>
      <c r="O264" s="188"/>
      <c r="P264" s="188"/>
      <c r="Q264" s="188"/>
      <c r="R264" s="188"/>
      <c r="S264" s="188"/>
      <c r="T264" s="189"/>
      <c r="AT264" s="183" t="s">
        <v>151</v>
      </c>
      <c r="AU264" s="183" t="s">
        <v>84</v>
      </c>
      <c r="AV264" s="15" t="s">
        <v>147</v>
      </c>
      <c r="AW264" s="15" t="s">
        <v>32</v>
      </c>
      <c r="AX264" s="15" t="s">
        <v>82</v>
      </c>
      <c r="AY264" s="183" t="s">
        <v>139</v>
      </c>
    </row>
    <row r="265" spans="1:65" s="2" customFormat="1" ht="21.75" customHeight="1">
      <c r="A265" s="32"/>
      <c r="B265" s="148"/>
      <c r="C265" s="149" t="s">
        <v>415</v>
      </c>
      <c r="D265" s="149" t="s">
        <v>142</v>
      </c>
      <c r="E265" s="150" t="s">
        <v>822</v>
      </c>
      <c r="F265" s="151" t="s">
        <v>823</v>
      </c>
      <c r="G265" s="152" t="s">
        <v>380</v>
      </c>
      <c r="H265" s="153">
        <v>5</v>
      </c>
      <c r="I265" s="154"/>
      <c r="J265" s="155">
        <f>ROUND(I265*H265,2)</f>
        <v>0</v>
      </c>
      <c r="K265" s="151" t="s">
        <v>146</v>
      </c>
      <c r="L265" s="33"/>
      <c r="M265" s="156" t="s">
        <v>1</v>
      </c>
      <c r="N265" s="157" t="s">
        <v>40</v>
      </c>
      <c r="O265" s="58"/>
      <c r="P265" s="158">
        <f>O265*H265</f>
        <v>0</v>
      </c>
      <c r="Q265" s="158">
        <v>1.8E-3</v>
      </c>
      <c r="R265" s="158">
        <f>Q265*H265</f>
        <v>8.9999999999999993E-3</v>
      </c>
      <c r="S265" s="158">
        <v>0</v>
      </c>
      <c r="T265" s="159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60" t="s">
        <v>241</v>
      </c>
      <c r="AT265" s="160" t="s">
        <v>142</v>
      </c>
      <c r="AU265" s="160" t="s">
        <v>84</v>
      </c>
      <c r="AY265" s="17" t="s">
        <v>139</v>
      </c>
      <c r="BE265" s="161">
        <f>IF(N265="základní",J265,0)</f>
        <v>0</v>
      </c>
      <c r="BF265" s="161">
        <f>IF(N265="snížená",J265,0)</f>
        <v>0</v>
      </c>
      <c r="BG265" s="161">
        <f>IF(N265="zákl. přenesená",J265,0)</f>
        <v>0</v>
      </c>
      <c r="BH265" s="161">
        <f>IF(N265="sníž. přenesená",J265,0)</f>
        <v>0</v>
      </c>
      <c r="BI265" s="161">
        <f>IF(N265="nulová",J265,0)</f>
        <v>0</v>
      </c>
      <c r="BJ265" s="17" t="s">
        <v>82</v>
      </c>
      <c r="BK265" s="161">
        <f>ROUND(I265*H265,2)</f>
        <v>0</v>
      </c>
      <c r="BL265" s="17" t="s">
        <v>241</v>
      </c>
      <c r="BM265" s="160" t="s">
        <v>824</v>
      </c>
    </row>
    <row r="266" spans="1:65" s="2" customFormat="1" ht="19.5">
      <c r="A266" s="32"/>
      <c r="B266" s="33"/>
      <c r="C266" s="32"/>
      <c r="D266" s="162" t="s">
        <v>149</v>
      </c>
      <c r="E266" s="32"/>
      <c r="F266" s="163" t="s">
        <v>825</v>
      </c>
      <c r="G266" s="32"/>
      <c r="H266" s="32"/>
      <c r="I266" s="164"/>
      <c r="J266" s="32"/>
      <c r="K266" s="32"/>
      <c r="L266" s="33"/>
      <c r="M266" s="165"/>
      <c r="N266" s="166"/>
      <c r="O266" s="58"/>
      <c r="P266" s="58"/>
      <c r="Q266" s="58"/>
      <c r="R266" s="58"/>
      <c r="S266" s="58"/>
      <c r="T266" s="59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149</v>
      </c>
      <c r="AU266" s="17" t="s">
        <v>84</v>
      </c>
    </row>
    <row r="267" spans="1:65" s="13" customFormat="1">
      <c r="B267" s="167"/>
      <c r="D267" s="162" t="s">
        <v>151</v>
      </c>
      <c r="E267" s="168" t="s">
        <v>1</v>
      </c>
      <c r="F267" s="169" t="s">
        <v>826</v>
      </c>
      <c r="H267" s="170">
        <v>5</v>
      </c>
      <c r="I267" s="171"/>
      <c r="L267" s="167"/>
      <c r="M267" s="172"/>
      <c r="N267" s="173"/>
      <c r="O267" s="173"/>
      <c r="P267" s="173"/>
      <c r="Q267" s="173"/>
      <c r="R267" s="173"/>
      <c r="S267" s="173"/>
      <c r="T267" s="174"/>
      <c r="AT267" s="168" t="s">
        <v>151</v>
      </c>
      <c r="AU267" s="168" t="s">
        <v>84</v>
      </c>
      <c r="AV267" s="13" t="s">
        <v>84</v>
      </c>
      <c r="AW267" s="13" t="s">
        <v>32</v>
      </c>
      <c r="AX267" s="13" t="s">
        <v>82</v>
      </c>
      <c r="AY267" s="168" t="s">
        <v>139</v>
      </c>
    </row>
    <row r="268" spans="1:65" s="2" customFormat="1" ht="16.5" customHeight="1">
      <c r="A268" s="32"/>
      <c r="B268" s="148"/>
      <c r="C268" s="149" t="s">
        <v>419</v>
      </c>
      <c r="D268" s="149" t="s">
        <v>142</v>
      </c>
      <c r="E268" s="150" t="s">
        <v>827</v>
      </c>
      <c r="F268" s="151" t="s">
        <v>828</v>
      </c>
      <c r="G268" s="152" t="s">
        <v>145</v>
      </c>
      <c r="H268" s="153">
        <v>3</v>
      </c>
      <c r="I268" s="154"/>
      <c r="J268" s="155">
        <f>ROUND(I268*H268,2)</f>
        <v>0</v>
      </c>
      <c r="K268" s="151" t="s">
        <v>146</v>
      </c>
      <c r="L268" s="33"/>
      <c r="M268" s="156" t="s">
        <v>1</v>
      </c>
      <c r="N268" s="157" t="s">
        <v>40</v>
      </c>
      <c r="O268" s="58"/>
      <c r="P268" s="158">
        <f>O268*H268</f>
        <v>0</v>
      </c>
      <c r="Q268" s="158">
        <v>0</v>
      </c>
      <c r="R268" s="158">
        <f>Q268*H268</f>
        <v>0</v>
      </c>
      <c r="S268" s="158">
        <v>2.2499999999999998E-3</v>
      </c>
      <c r="T268" s="159">
        <f>S268*H268</f>
        <v>6.7499999999999991E-3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0" t="s">
        <v>241</v>
      </c>
      <c r="AT268" s="160" t="s">
        <v>142</v>
      </c>
      <c r="AU268" s="160" t="s">
        <v>84</v>
      </c>
      <c r="AY268" s="17" t="s">
        <v>139</v>
      </c>
      <c r="BE268" s="161">
        <f>IF(N268="základní",J268,0)</f>
        <v>0</v>
      </c>
      <c r="BF268" s="161">
        <f>IF(N268="snížená",J268,0)</f>
        <v>0</v>
      </c>
      <c r="BG268" s="161">
        <f>IF(N268="zákl. přenesená",J268,0)</f>
        <v>0</v>
      </c>
      <c r="BH268" s="161">
        <f>IF(N268="sníž. přenesená",J268,0)</f>
        <v>0</v>
      </c>
      <c r="BI268" s="161">
        <f>IF(N268="nulová",J268,0)</f>
        <v>0</v>
      </c>
      <c r="BJ268" s="17" t="s">
        <v>82</v>
      </c>
      <c r="BK268" s="161">
        <f>ROUND(I268*H268,2)</f>
        <v>0</v>
      </c>
      <c r="BL268" s="17" t="s">
        <v>241</v>
      </c>
      <c r="BM268" s="160" t="s">
        <v>829</v>
      </c>
    </row>
    <row r="269" spans="1:65" s="2" customFormat="1">
      <c r="A269" s="32"/>
      <c r="B269" s="33"/>
      <c r="C269" s="32"/>
      <c r="D269" s="162" t="s">
        <v>149</v>
      </c>
      <c r="E269" s="32"/>
      <c r="F269" s="163" t="s">
        <v>830</v>
      </c>
      <c r="G269" s="32"/>
      <c r="H269" s="32"/>
      <c r="I269" s="164"/>
      <c r="J269" s="32"/>
      <c r="K269" s="32"/>
      <c r="L269" s="33"/>
      <c r="M269" s="165"/>
      <c r="N269" s="166"/>
      <c r="O269" s="58"/>
      <c r="P269" s="58"/>
      <c r="Q269" s="58"/>
      <c r="R269" s="58"/>
      <c r="S269" s="58"/>
      <c r="T269" s="59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7" t="s">
        <v>149</v>
      </c>
      <c r="AU269" s="17" t="s">
        <v>84</v>
      </c>
    </row>
    <row r="270" spans="1:65" s="13" customFormat="1">
      <c r="B270" s="167"/>
      <c r="D270" s="162" t="s">
        <v>151</v>
      </c>
      <c r="E270" s="168" t="s">
        <v>1</v>
      </c>
      <c r="F270" s="169" t="s">
        <v>140</v>
      </c>
      <c r="H270" s="170">
        <v>3</v>
      </c>
      <c r="I270" s="171"/>
      <c r="L270" s="167"/>
      <c r="M270" s="172"/>
      <c r="N270" s="173"/>
      <c r="O270" s="173"/>
      <c r="P270" s="173"/>
      <c r="Q270" s="173"/>
      <c r="R270" s="173"/>
      <c r="S270" s="173"/>
      <c r="T270" s="174"/>
      <c r="AT270" s="168" t="s">
        <v>151</v>
      </c>
      <c r="AU270" s="168" t="s">
        <v>84</v>
      </c>
      <c r="AV270" s="13" t="s">
        <v>84</v>
      </c>
      <c r="AW270" s="13" t="s">
        <v>32</v>
      </c>
      <c r="AX270" s="13" t="s">
        <v>82</v>
      </c>
      <c r="AY270" s="168" t="s">
        <v>139</v>
      </c>
    </row>
    <row r="271" spans="1:65" s="2" customFormat="1" ht="36">
      <c r="A271" s="32"/>
      <c r="B271" s="148"/>
      <c r="C271" s="149" t="s">
        <v>426</v>
      </c>
      <c r="D271" s="149" t="s">
        <v>142</v>
      </c>
      <c r="E271" s="150" t="s">
        <v>831</v>
      </c>
      <c r="F271" s="151" t="s">
        <v>832</v>
      </c>
      <c r="G271" s="152" t="s">
        <v>380</v>
      </c>
      <c r="H271" s="153">
        <v>1</v>
      </c>
      <c r="I271" s="154"/>
      <c r="J271" s="155">
        <f>ROUND(I271*H271,2)</f>
        <v>0</v>
      </c>
      <c r="K271" s="151" t="s">
        <v>146</v>
      </c>
      <c r="L271" s="33"/>
      <c r="M271" s="156" t="s">
        <v>1</v>
      </c>
      <c r="N271" s="157" t="s">
        <v>40</v>
      </c>
      <c r="O271" s="58"/>
      <c r="P271" s="158">
        <f>O271*H271</f>
        <v>0</v>
      </c>
      <c r="Q271" s="158">
        <v>1.8400000000000001E-3</v>
      </c>
      <c r="R271" s="158">
        <f>Q271*H271</f>
        <v>1.8400000000000001E-3</v>
      </c>
      <c r="S271" s="158">
        <v>0</v>
      </c>
      <c r="T271" s="159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0" t="s">
        <v>241</v>
      </c>
      <c r="AT271" s="160" t="s">
        <v>142</v>
      </c>
      <c r="AU271" s="160" t="s">
        <v>84</v>
      </c>
      <c r="AY271" s="17" t="s">
        <v>139</v>
      </c>
      <c r="BE271" s="161">
        <f>IF(N271="základní",J271,0)</f>
        <v>0</v>
      </c>
      <c r="BF271" s="161">
        <f>IF(N271="snížená",J271,0)</f>
        <v>0</v>
      </c>
      <c r="BG271" s="161">
        <f>IF(N271="zákl. přenesená",J271,0)</f>
        <v>0</v>
      </c>
      <c r="BH271" s="161">
        <f>IF(N271="sníž. přenesená",J271,0)</f>
        <v>0</v>
      </c>
      <c r="BI271" s="161">
        <f>IF(N271="nulová",J271,0)</f>
        <v>0</v>
      </c>
      <c r="BJ271" s="17" t="s">
        <v>82</v>
      </c>
      <c r="BK271" s="161">
        <f>ROUND(I271*H271,2)</f>
        <v>0</v>
      </c>
      <c r="BL271" s="17" t="s">
        <v>241</v>
      </c>
      <c r="BM271" s="160" t="s">
        <v>833</v>
      </c>
    </row>
    <row r="272" spans="1:65" s="2" customFormat="1" ht="19.5">
      <c r="A272" s="32"/>
      <c r="B272" s="33"/>
      <c r="C272" s="32"/>
      <c r="D272" s="162" t="s">
        <v>149</v>
      </c>
      <c r="E272" s="32"/>
      <c r="F272" s="163" t="s">
        <v>832</v>
      </c>
      <c r="G272" s="32"/>
      <c r="H272" s="32"/>
      <c r="I272" s="164"/>
      <c r="J272" s="32"/>
      <c r="K272" s="32"/>
      <c r="L272" s="33"/>
      <c r="M272" s="165"/>
      <c r="N272" s="166"/>
      <c r="O272" s="58"/>
      <c r="P272" s="58"/>
      <c r="Q272" s="58"/>
      <c r="R272" s="58"/>
      <c r="S272" s="58"/>
      <c r="T272" s="59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7" t="s">
        <v>149</v>
      </c>
      <c r="AU272" s="17" t="s">
        <v>84</v>
      </c>
    </row>
    <row r="273" spans="1:65" s="13" customFormat="1">
      <c r="B273" s="167"/>
      <c r="D273" s="162" t="s">
        <v>151</v>
      </c>
      <c r="E273" s="168" t="s">
        <v>1</v>
      </c>
      <c r="F273" s="169" t="s">
        <v>82</v>
      </c>
      <c r="H273" s="170">
        <v>1</v>
      </c>
      <c r="I273" s="171"/>
      <c r="L273" s="167"/>
      <c r="M273" s="172"/>
      <c r="N273" s="173"/>
      <c r="O273" s="173"/>
      <c r="P273" s="173"/>
      <c r="Q273" s="173"/>
      <c r="R273" s="173"/>
      <c r="S273" s="173"/>
      <c r="T273" s="174"/>
      <c r="AT273" s="168" t="s">
        <v>151</v>
      </c>
      <c r="AU273" s="168" t="s">
        <v>84</v>
      </c>
      <c r="AV273" s="13" t="s">
        <v>84</v>
      </c>
      <c r="AW273" s="13" t="s">
        <v>32</v>
      </c>
      <c r="AX273" s="13" t="s">
        <v>82</v>
      </c>
      <c r="AY273" s="168" t="s">
        <v>139</v>
      </c>
    </row>
    <row r="274" spans="1:65" s="2" customFormat="1" ht="24">
      <c r="A274" s="32"/>
      <c r="B274" s="148"/>
      <c r="C274" s="149" t="s">
        <v>431</v>
      </c>
      <c r="D274" s="149" t="s">
        <v>142</v>
      </c>
      <c r="E274" s="150" t="s">
        <v>834</v>
      </c>
      <c r="F274" s="151" t="s">
        <v>835</v>
      </c>
      <c r="G274" s="152" t="s">
        <v>318</v>
      </c>
      <c r="H274" s="153">
        <v>0.18</v>
      </c>
      <c r="I274" s="154"/>
      <c r="J274" s="155">
        <f>ROUND(I274*H274,2)</f>
        <v>0</v>
      </c>
      <c r="K274" s="151" t="s">
        <v>146</v>
      </c>
      <c r="L274" s="33"/>
      <c r="M274" s="156" t="s">
        <v>1</v>
      </c>
      <c r="N274" s="157" t="s">
        <v>40</v>
      </c>
      <c r="O274" s="58"/>
      <c r="P274" s="158">
        <f>O274*H274</f>
        <v>0</v>
      </c>
      <c r="Q274" s="158">
        <v>0</v>
      </c>
      <c r="R274" s="158">
        <f>Q274*H274</f>
        <v>0</v>
      </c>
      <c r="S274" s="158">
        <v>0</v>
      </c>
      <c r="T274" s="159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60" t="s">
        <v>241</v>
      </c>
      <c r="AT274" s="160" t="s">
        <v>142</v>
      </c>
      <c r="AU274" s="160" t="s">
        <v>84</v>
      </c>
      <c r="AY274" s="17" t="s">
        <v>139</v>
      </c>
      <c r="BE274" s="161">
        <f>IF(N274="základní",J274,0)</f>
        <v>0</v>
      </c>
      <c r="BF274" s="161">
        <f>IF(N274="snížená",J274,0)</f>
        <v>0</v>
      </c>
      <c r="BG274" s="161">
        <f>IF(N274="zákl. přenesená",J274,0)</f>
        <v>0</v>
      </c>
      <c r="BH274" s="161">
        <f>IF(N274="sníž. přenesená",J274,0)</f>
        <v>0</v>
      </c>
      <c r="BI274" s="161">
        <f>IF(N274="nulová",J274,0)</f>
        <v>0</v>
      </c>
      <c r="BJ274" s="17" t="s">
        <v>82</v>
      </c>
      <c r="BK274" s="161">
        <f>ROUND(I274*H274,2)</f>
        <v>0</v>
      </c>
      <c r="BL274" s="17" t="s">
        <v>241</v>
      </c>
      <c r="BM274" s="160" t="s">
        <v>836</v>
      </c>
    </row>
    <row r="275" spans="1:65" s="2" customFormat="1" ht="29.25">
      <c r="A275" s="32"/>
      <c r="B275" s="33"/>
      <c r="C275" s="32"/>
      <c r="D275" s="162" t="s">
        <v>149</v>
      </c>
      <c r="E275" s="32"/>
      <c r="F275" s="163" t="s">
        <v>837</v>
      </c>
      <c r="G275" s="32"/>
      <c r="H275" s="32"/>
      <c r="I275" s="164"/>
      <c r="J275" s="32"/>
      <c r="K275" s="32"/>
      <c r="L275" s="33"/>
      <c r="M275" s="165"/>
      <c r="N275" s="166"/>
      <c r="O275" s="58"/>
      <c r="P275" s="58"/>
      <c r="Q275" s="58"/>
      <c r="R275" s="58"/>
      <c r="S275" s="58"/>
      <c r="T275" s="59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7" t="s">
        <v>149</v>
      </c>
      <c r="AU275" s="17" t="s">
        <v>84</v>
      </c>
    </row>
    <row r="276" spans="1:65" s="12" customFormat="1" ht="22.9" customHeight="1">
      <c r="B276" s="135"/>
      <c r="D276" s="136" t="s">
        <v>74</v>
      </c>
      <c r="E276" s="146" t="s">
        <v>838</v>
      </c>
      <c r="F276" s="146" t="s">
        <v>839</v>
      </c>
      <c r="I276" s="138"/>
      <c r="J276" s="147">
        <f>BK276</f>
        <v>0</v>
      </c>
      <c r="L276" s="135"/>
      <c r="M276" s="140"/>
      <c r="N276" s="141"/>
      <c r="O276" s="141"/>
      <c r="P276" s="142">
        <f>SUM(P277:P284)</f>
        <v>0</v>
      </c>
      <c r="Q276" s="141"/>
      <c r="R276" s="142">
        <f>SUM(R277:R284)</f>
        <v>1.14E-3</v>
      </c>
      <c r="S276" s="141"/>
      <c r="T276" s="143">
        <f>SUM(T277:T284)</f>
        <v>0</v>
      </c>
      <c r="AR276" s="136" t="s">
        <v>84</v>
      </c>
      <c r="AT276" s="144" t="s">
        <v>74</v>
      </c>
      <c r="AU276" s="144" t="s">
        <v>82</v>
      </c>
      <c r="AY276" s="136" t="s">
        <v>139</v>
      </c>
      <c r="BK276" s="145">
        <f>SUM(BK277:BK284)</f>
        <v>0</v>
      </c>
    </row>
    <row r="277" spans="1:65" s="2" customFormat="1" ht="24">
      <c r="A277" s="32"/>
      <c r="B277" s="148"/>
      <c r="C277" s="149" t="s">
        <v>438</v>
      </c>
      <c r="D277" s="149" t="s">
        <v>142</v>
      </c>
      <c r="E277" s="150" t="s">
        <v>840</v>
      </c>
      <c r="F277" s="151" t="s">
        <v>841</v>
      </c>
      <c r="G277" s="152" t="s">
        <v>145</v>
      </c>
      <c r="H277" s="153">
        <v>3</v>
      </c>
      <c r="I277" s="154"/>
      <c r="J277" s="155">
        <f>ROUND(I277*H277,2)</f>
        <v>0</v>
      </c>
      <c r="K277" s="151" t="s">
        <v>1</v>
      </c>
      <c r="L277" s="33"/>
      <c r="M277" s="156" t="s">
        <v>1</v>
      </c>
      <c r="N277" s="157" t="s">
        <v>40</v>
      </c>
      <c r="O277" s="58"/>
      <c r="P277" s="158">
        <f>O277*H277</f>
        <v>0</v>
      </c>
      <c r="Q277" s="158">
        <v>1.3999999999999999E-4</v>
      </c>
      <c r="R277" s="158">
        <f>Q277*H277</f>
        <v>4.1999999999999996E-4</v>
      </c>
      <c r="S277" s="158">
        <v>0</v>
      </c>
      <c r="T277" s="159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0" t="s">
        <v>241</v>
      </c>
      <c r="AT277" s="160" t="s">
        <v>142</v>
      </c>
      <c r="AU277" s="160" t="s">
        <v>84</v>
      </c>
      <c r="AY277" s="17" t="s">
        <v>139</v>
      </c>
      <c r="BE277" s="161">
        <f>IF(N277="základní",J277,0)</f>
        <v>0</v>
      </c>
      <c r="BF277" s="161">
        <f>IF(N277="snížená",J277,0)</f>
        <v>0</v>
      </c>
      <c r="BG277" s="161">
        <f>IF(N277="zákl. přenesená",J277,0)</f>
        <v>0</v>
      </c>
      <c r="BH277" s="161">
        <f>IF(N277="sníž. přenesená",J277,0)</f>
        <v>0</v>
      </c>
      <c r="BI277" s="161">
        <f>IF(N277="nulová",J277,0)</f>
        <v>0</v>
      </c>
      <c r="BJ277" s="17" t="s">
        <v>82</v>
      </c>
      <c r="BK277" s="161">
        <f>ROUND(I277*H277,2)</f>
        <v>0</v>
      </c>
      <c r="BL277" s="17" t="s">
        <v>241</v>
      </c>
      <c r="BM277" s="160" t="s">
        <v>842</v>
      </c>
    </row>
    <row r="278" spans="1:65" s="2" customFormat="1" ht="19.5">
      <c r="A278" s="32"/>
      <c r="B278" s="33"/>
      <c r="C278" s="32"/>
      <c r="D278" s="162" t="s">
        <v>149</v>
      </c>
      <c r="E278" s="32"/>
      <c r="F278" s="163" t="s">
        <v>841</v>
      </c>
      <c r="G278" s="32"/>
      <c r="H278" s="32"/>
      <c r="I278" s="164"/>
      <c r="J278" s="32"/>
      <c r="K278" s="32"/>
      <c r="L278" s="33"/>
      <c r="M278" s="165"/>
      <c r="N278" s="166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149</v>
      </c>
      <c r="AU278" s="17" t="s">
        <v>84</v>
      </c>
    </row>
    <row r="279" spans="1:65" s="13" customFormat="1">
      <c r="B279" s="167"/>
      <c r="D279" s="162" t="s">
        <v>151</v>
      </c>
      <c r="E279" s="168" t="s">
        <v>1</v>
      </c>
      <c r="F279" s="169" t="s">
        <v>140</v>
      </c>
      <c r="H279" s="170">
        <v>3</v>
      </c>
      <c r="I279" s="171"/>
      <c r="L279" s="167"/>
      <c r="M279" s="172"/>
      <c r="N279" s="173"/>
      <c r="O279" s="173"/>
      <c r="P279" s="173"/>
      <c r="Q279" s="173"/>
      <c r="R279" s="173"/>
      <c r="S279" s="173"/>
      <c r="T279" s="174"/>
      <c r="AT279" s="168" t="s">
        <v>151</v>
      </c>
      <c r="AU279" s="168" t="s">
        <v>84</v>
      </c>
      <c r="AV279" s="13" t="s">
        <v>84</v>
      </c>
      <c r="AW279" s="13" t="s">
        <v>32</v>
      </c>
      <c r="AX279" s="13" t="s">
        <v>82</v>
      </c>
      <c r="AY279" s="168" t="s">
        <v>139</v>
      </c>
    </row>
    <row r="280" spans="1:65" s="2" customFormat="1" ht="24">
      <c r="A280" s="32"/>
      <c r="B280" s="148"/>
      <c r="C280" s="149" t="s">
        <v>444</v>
      </c>
      <c r="D280" s="149" t="s">
        <v>142</v>
      </c>
      <c r="E280" s="150" t="s">
        <v>843</v>
      </c>
      <c r="F280" s="151" t="s">
        <v>844</v>
      </c>
      <c r="G280" s="152" t="s">
        <v>145</v>
      </c>
      <c r="H280" s="153">
        <v>3</v>
      </c>
      <c r="I280" s="154"/>
      <c r="J280" s="155">
        <f>ROUND(I280*H280,2)</f>
        <v>0</v>
      </c>
      <c r="K280" s="151" t="s">
        <v>146</v>
      </c>
      <c r="L280" s="33"/>
      <c r="M280" s="156" t="s">
        <v>1</v>
      </c>
      <c r="N280" s="157" t="s">
        <v>40</v>
      </c>
      <c r="O280" s="58"/>
      <c r="P280" s="158">
        <f>O280*H280</f>
        <v>0</v>
      </c>
      <c r="Q280" s="158">
        <v>2.4000000000000001E-4</v>
      </c>
      <c r="R280" s="158">
        <f>Q280*H280</f>
        <v>7.2000000000000005E-4</v>
      </c>
      <c r="S280" s="158">
        <v>0</v>
      </c>
      <c r="T280" s="159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0" t="s">
        <v>241</v>
      </c>
      <c r="AT280" s="160" t="s">
        <v>142</v>
      </c>
      <c r="AU280" s="160" t="s">
        <v>84</v>
      </c>
      <c r="AY280" s="17" t="s">
        <v>139</v>
      </c>
      <c r="BE280" s="161">
        <f>IF(N280="základní",J280,0)</f>
        <v>0</v>
      </c>
      <c r="BF280" s="161">
        <f>IF(N280="snížená",J280,0)</f>
        <v>0</v>
      </c>
      <c r="BG280" s="161">
        <f>IF(N280="zákl. přenesená",J280,0)</f>
        <v>0</v>
      </c>
      <c r="BH280" s="161">
        <f>IF(N280="sníž. přenesená",J280,0)</f>
        <v>0</v>
      </c>
      <c r="BI280" s="161">
        <f>IF(N280="nulová",J280,0)</f>
        <v>0</v>
      </c>
      <c r="BJ280" s="17" t="s">
        <v>82</v>
      </c>
      <c r="BK280" s="161">
        <f>ROUND(I280*H280,2)</f>
        <v>0</v>
      </c>
      <c r="BL280" s="17" t="s">
        <v>241</v>
      </c>
      <c r="BM280" s="160" t="s">
        <v>845</v>
      </c>
    </row>
    <row r="281" spans="1:65" s="2" customFormat="1">
      <c r="A281" s="32"/>
      <c r="B281" s="33"/>
      <c r="C281" s="32"/>
      <c r="D281" s="162" t="s">
        <v>149</v>
      </c>
      <c r="E281" s="32"/>
      <c r="F281" s="163" t="s">
        <v>844</v>
      </c>
      <c r="G281" s="32"/>
      <c r="H281" s="32"/>
      <c r="I281" s="164"/>
      <c r="J281" s="32"/>
      <c r="K281" s="32"/>
      <c r="L281" s="33"/>
      <c r="M281" s="165"/>
      <c r="N281" s="166"/>
      <c r="O281" s="58"/>
      <c r="P281" s="58"/>
      <c r="Q281" s="58"/>
      <c r="R281" s="58"/>
      <c r="S281" s="58"/>
      <c r="T281" s="59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7" t="s">
        <v>149</v>
      </c>
      <c r="AU281" s="17" t="s">
        <v>84</v>
      </c>
    </row>
    <row r="282" spans="1:65" s="13" customFormat="1">
      <c r="B282" s="167"/>
      <c r="D282" s="162" t="s">
        <v>151</v>
      </c>
      <c r="E282" s="168" t="s">
        <v>1</v>
      </c>
      <c r="F282" s="169" t="s">
        <v>140</v>
      </c>
      <c r="H282" s="170">
        <v>3</v>
      </c>
      <c r="I282" s="171"/>
      <c r="L282" s="167"/>
      <c r="M282" s="172"/>
      <c r="N282" s="173"/>
      <c r="O282" s="173"/>
      <c r="P282" s="173"/>
      <c r="Q282" s="173"/>
      <c r="R282" s="173"/>
      <c r="S282" s="173"/>
      <c r="T282" s="174"/>
      <c r="AT282" s="168" t="s">
        <v>151</v>
      </c>
      <c r="AU282" s="168" t="s">
        <v>84</v>
      </c>
      <c r="AV282" s="13" t="s">
        <v>84</v>
      </c>
      <c r="AW282" s="13" t="s">
        <v>32</v>
      </c>
      <c r="AX282" s="13" t="s">
        <v>82</v>
      </c>
      <c r="AY282" s="168" t="s">
        <v>139</v>
      </c>
    </row>
    <row r="283" spans="1:65" s="2" customFormat="1" ht="21.75" customHeight="1">
      <c r="A283" s="32"/>
      <c r="B283" s="148"/>
      <c r="C283" s="149" t="s">
        <v>448</v>
      </c>
      <c r="D283" s="149" t="s">
        <v>142</v>
      </c>
      <c r="E283" s="150" t="s">
        <v>846</v>
      </c>
      <c r="F283" s="151" t="s">
        <v>847</v>
      </c>
      <c r="G283" s="152" t="s">
        <v>318</v>
      </c>
      <c r="H283" s="153">
        <v>1E-3</v>
      </c>
      <c r="I283" s="154"/>
      <c r="J283" s="155">
        <f>ROUND(I283*H283,2)</f>
        <v>0</v>
      </c>
      <c r="K283" s="151" t="s">
        <v>146</v>
      </c>
      <c r="L283" s="33"/>
      <c r="M283" s="156" t="s">
        <v>1</v>
      </c>
      <c r="N283" s="157" t="s">
        <v>40</v>
      </c>
      <c r="O283" s="58"/>
      <c r="P283" s="158">
        <f>O283*H283</f>
        <v>0</v>
      </c>
      <c r="Q283" s="158">
        <v>0</v>
      </c>
      <c r="R283" s="158">
        <f>Q283*H283</f>
        <v>0</v>
      </c>
      <c r="S283" s="158">
        <v>0</v>
      </c>
      <c r="T283" s="159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0" t="s">
        <v>241</v>
      </c>
      <c r="AT283" s="160" t="s">
        <v>142</v>
      </c>
      <c r="AU283" s="160" t="s">
        <v>84</v>
      </c>
      <c r="AY283" s="17" t="s">
        <v>139</v>
      </c>
      <c r="BE283" s="161">
        <f>IF(N283="základní",J283,0)</f>
        <v>0</v>
      </c>
      <c r="BF283" s="161">
        <f>IF(N283="snížená",J283,0)</f>
        <v>0</v>
      </c>
      <c r="BG283" s="161">
        <f>IF(N283="zákl. přenesená",J283,0)</f>
        <v>0</v>
      </c>
      <c r="BH283" s="161">
        <f>IF(N283="sníž. přenesená",J283,0)</f>
        <v>0</v>
      </c>
      <c r="BI283" s="161">
        <f>IF(N283="nulová",J283,0)</f>
        <v>0</v>
      </c>
      <c r="BJ283" s="17" t="s">
        <v>82</v>
      </c>
      <c r="BK283" s="161">
        <f>ROUND(I283*H283,2)</f>
        <v>0</v>
      </c>
      <c r="BL283" s="17" t="s">
        <v>241</v>
      </c>
      <c r="BM283" s="160" t="s">
        <v>848</v>
      </c>
    </row>
    <row r="284" spans="1:65" s="2" customFormat="1" ht="29.25">
      <c r="A284" s="32"/>
      <c r="B284" s="33"/>
      <c r="C284" s="32"/>
      <c r="D284" s="162" t="s">
        <v>149</v>
      </c>
      <c r="E284" s="32"/>
      <c r="F284" s="163" t="s">
        <v>849</v>
      </c>
      <c r="G284" s="32"/>
      <c r="H284" s="32"/>
      <c r="I284" s="164"/>
      <c r="J284" s="32"/>
      <c r="K284" s="32"/>
      <c r="L284" s="33"/>
      <c r="M284" s="165"/>
      <c r="N284" s="166"/>
      <c r="O284" s="58"/>
      <c r="P284" s="58"/>
      <c r="Q284" s="58"/>
      <c r="R284" s="58"/>
      <c r="S284" s="58"/>
      <c r="T284" s="59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7" t="s">
        <v>149</v>
      </c>
      <c r="AU284" s="17" t="s">
        <v>84</v>
      </c>
    </row>
    <row r="285" spans="1:65" s="12" customFormat="1" ht="22.9" customHeight="1">
      <c r="B285" s="135"/>
      <c r="D285" s="136" t="s">
        <v>74</v>
      </c>
      <c r="E285" s="146" t="s">
        <v>850</v>
      </c>
      <c r="F285" s="146" t="s">
        <v>851</v>
      </c>
      <c r="I285" s="138"/>
      <c r="J285" s="147">
        <f>BK285</f>
        <v>0</v>
      </c>
      <c r="L285" s="135"/>
      <c r="M285" s="140"/>
      <c r="N285" s="141"/>
      <c r="O285" s="141"/>
      <c r="P285" s="142">
        <f>SUM(P286:P304)</f>
        <v>0</v>
      </c>
      <c r="Q285" s="141"/>
      <c r="R285" s="142">
        <f>SUM(R286:R304)</f>
        <v>0.12090999999999999</v>
      </c>
      <c r="S285" s="141"/>
      <c r="T285" s="143">
        <f>SUM(T286:T304)</f>
        <v>0</v>
      </c>
      <c r="AR285" s="136" t="s">
        <v>84</v>
      </c>
      <c r="AT285" s="144" t="s">
        <v>74</v>
      </c>
      <c r="AU285" s="144" t="s">
        <v>82</v>
      </c>
      <c r="AY285" s="136" t="s">
        <v>139</v>
      </c>
      <c r="BK285" s="145">
        <f>SUM(BK286:BK304)</f>
        <v>0</v>
      </c>
    </row>
    <row r="286" spans="1:65" s="2" customFormat="1" ht="24">
      <c r="A286" s="32"/>
      <c r="B286" s="148"/>
      <c r="C286" s="149" t="s">
        <v>452</v>
      </c>
      <c r="D286" s="149" t="s">
        <v>142</v>
      </c>
      <c r="E286" s="150" t="s">
        <v>852</v>
      </c>
      <c r="F286" s="151" t="s">
        <v>853</v>
      </c>
      <c r="G286" s="152" t="s">
        <v>272</v>
      </c>
      <c r="H286" s="153">
        <v>1</v>
      </c>
      <c r="I286" s="154"/>
      <c r="J286" s="155">
        <f>ROUND(I286*H286,2)</f>
        <v>0</v>
      </c>
      <c r="K286" s="151" t="s">
        <v>1</v>
      </c>
      <c r="L286" s="33"/>
      <c r="M286" s="156" t="s">
        <v>1</v>
      </c>
      <c r="N286" s="157" t="s">
        <v>40</v>
      </c>
      <c r="O286" s="58"/>
      <c r="P286" s="158">
        <f>O286*H286</f>
        <v>0</v>
      </c>
      <c r="Q286" s="158">
        <v>0</v>
      </c>
      <c r="R286" s="158">
        <f>Q286*H286</f>
        <v>0</v>
      </c>
      <c r="S286" s="158">
        <v>0</v>
      </c>
      <c r="T286" s="159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0" t="s">
        <v>241</v>
      </c>
      <c r="AT286" s="160" t="s">
        <v>142</v>
      </c>
      <c r="AU286" s="160" t="s">
        <v>84</v>
      </c>
      <c r="AY286" s="17" t="s">
        <v>139</v>
      </c>
      <c r="BE286" s="161">
        <f>IF(N286="základní",J286,0)</f>
        <v>0</v>
      </c>
      <c r="BF286" s="161">
        <f>IF(N286="snížená",J286,0)</f>
        <v>0</v>
      </c>
      <c r="BG286" s="161">
        <f>IF(N286="zákl. přenesená",J286,0)</f>
        <v>0</v>
      </c>
      <c r="BH286" s="161">
        <f>IF(N286="sníž. přenesená",J286,0)</f>
        <v>0</v>
      </c>
      <c r="BI286" s="161">
        <f>IF(N286="nulová",J286,0)</f>
        <v>0</v>
      </c>
      <c r="BJ286" s="17" t="s">
        <v>82</v>
      </c>
      <c r="BK286" s="161">
        <f>ROUND(I286*H286,2)</f>
        <v>0</v>
      </c>
      <c r="BL286" s="17" t="s">
        <v>241</v>
      </c>
      <c r="BM286" s="160" t="s">
        <v>854</v>
      </c>
    </row>
    <row r="287" spans="1:65" s="2" customFormat="1">
      <c r="A287" s="32"/>
      <c r="B287" s="33"/>
      <c r="C287" s="32"/>
      <c r="D287" s="162" t="s">
        <v>149</v>
      </c>
      <c r="E287" s="32"/>
      <c r="F287" s="163" t="s">
        <v>855</v>
      </c>
      <c r="G287" s="32"/>
      <c r="H287" s="32"/>
      <c r="I287" s="164"/>
      <c r="J287" s="32"/>
      <c r="K287" s="32"/>
      <c r="L287" s="33"/>
      <c r="M287" s="165"/>
      <c r="N287" s="166"/>
      <c r="O287" s="58"/>
      <c r="P287" s="58"/>
      <c r="Q287" s="58"/>
      <c r="R287" s="58"/>
      <c r="S287" s="58"/>
      <c r="T287" s="5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149</v>
      </c>
      <c r="AU287" s="17" t="s">
        <v>84</v>
      </c>
    </row>
    <row r="288" spans="1:65" s="14" customFormat="1">
      <c r="B288" s="175"/>
      <c r="D288" s="162" t="s">
        <v>151</v>
      </c>
      <c r="E288" s="176" t="s">
        <v>1</v>
      </c>
      <c r="F288" s="177" t="s">
        <v>856</v>
      </c>
      <c r="H288" s="176" t="s">
        <v>1</v>
      </c>
      <c r="I288" s="178"/>
      <c r="L288" s="175"/>
      <c r="M288" s="179"/>
      <c r="N288" s="180"/>
      <c r="O288" s="180"/>
      <c r="P288" s="180"/>
      <c r="Q288" s="180"/>
      <c r="R288" s="180"/>
      <c r="S288" s="180"/>
      <c r="T288" s="181"/>
      <c r="AT288" s="176" t="s">
        <v>151</v>
      </c>
      <c r="AU288" s="176" t="s">
        <v>84</v>
      </c>
      <c r="AV288" s="14" t="s">
        <v>82</v>
      </c>
      <c r="AW288" s="14" t="s">
        <v>32</v>
      </c>
      <c r="AX288" s="14" t="s">
        <v>75</v>
      </c>
      <c r="AY288" s="176" t="s">
        <v>139</v>
      </c>
    </row>
    <row r="289" spans="1:65" s="13" customFormat="1">
      <c r="B289" s="167"/>
      <c r="D289" s="162" t="s">
        <v>151</v>
      </c>
      <c r="E289" s="168" t="s">
        <v>1</v>
      </c>
      <c r="F289" s="169" t="s">
        <v>82</v>
      </c>
      <c r="H289" s="170">
        <v>1</v>
      </c>
      <c r="I289" s="171"/>
      <c r="L289" s="167"/>
      <c r="M289" s="172"/>
      <c r="N289" s="173"/>
      <c r="O289" s="173"/>
      <c r="P289" s="173"/>
      <c r="Q289" s="173"/>
      <c r="R289" s="173"/>
      <c r="S289" s="173"/>
      <c r="T289" s="174"/>
      <c r="AT289" s="168" t="s">
        <v>151</v>
      </c>
      <c r="AU289" s="168" t="s">
        <v>84</v>
      </c>
      <c r="AV289" s="13" t="s">
        <v>84</v>
      </c>
      <c r="AW289" s="13" t="s">
        <v>32</v>
      </c>
      <c r="AX289" s="13" t="s">
        <v>82</v>
      </c>
      <c r="AY289" s="168" t="s">
        <v>139</v>
      </c>
    </row>
    <row r="290" spans="1:65" s="2" customFormat="1" ht="16.5" customHeight="1">
      <c r="A290" s="32"/>
      <c r="B290" s="148"/>
      <c r="C290" s="149" t="s">
        <v>463</v>
      </c>
      <c r="D290" s="149" t="s">
        <v>142</v>
      </c>
      <c r="E290" s="150" t="s">
        <v>857</v>
      </c>
      <c r="F290" s="151" t="s">
        <v>858</v>
      </c>
      <c r="G290" s="152" t="s">
        <v>272</v>
      </c>
      <c r="H290" s="153">
        <v>1</v>
      </c>
      <c r="I290" s="154"/>
      <c r="J290" s="155">
        <f>ROUND(I290*H290,2)</f>
        <v>0</v>
      </c>
      <c r="K290" s="151" t="s">
        <v>1</v>
      </c>
      <c r="L290" s="33"/>
      <c r="M290" s="156" t="s">
        <v>1</v>
      </c>
      <c r="N290" s="157" t="s">
        <v>40</v>
      </c>
      <c r="O290" s="58"/>
      <c r="P290" s="158">
        <f>O290*H290</f>
        <v>0</v>
      </c>
      <c r="Q290" s="158">
        <v>0</v>
      </c>
      <c r="R290" s="158">
        <f>Q290*H290</f>
        <v>0</v>
      </c>
      <c r="S290" s="158">
        <v>0</v>
      </c>
      <c r="T290" s="159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0" t="s">
        <v>241</v>
      </c>
      <c r="AT290" s="160" t="s">
        <v>142</v>
      </c>
      <c r="AU290" s="160" t="s">
        <v>84</v>
      </c>
      <c r="AY290" s="17" t="s">
        <v>139</v>
      </c>
      <c r="BE290" s="161">
        <f>IF(N290="základní",J290,0)</f>
        <v>0</v>
      </c>
      <c r="BF290" s="161">
        <f>IF(N290="snížená",J290,0)</f>
        <v>0</v>
      </c>
      <c r="BG290" s="161">
        <f>IF(N290="zákl. přenesená",J290,0)</f>
        <v>0</v>
      </c>
      <c r="BH290" s="161">
        <f>IF(N290="sníž. přenesená",J290,0)</f>
        <v>0</v>
      </c>
      <c r="BI290" s="161">
        <f>IF(N290="nulová",J290,0)</f>
        <v>0</v>
      </c>
      <c r="BJ290" s="17" t="s">
        <v>82</v>
      </c>
      <c r="BK290" s="161">
        <f>ROUND(I290*H290,2)</f>
        <v>0</v>
      </c>
      <c r="BL290" s="17" t="s">
        <v>241</v>
      </c>
      <c r="BM290" s="160" t="s">
        <v>859</v>
      </c>
    </row>
    <row r="291" spans="1:65" s="2" customFormat="1">
      <c r="A291" s="32"/>
      <c r="B291" s="33"/>
      <c r="C291" s="32"/>
      <c r="D291" s="162" t="s">
        <v>149</v>
      </c>
      <c r="E291" s="32"/>
      <c r="F291" s="163" t="s">
        <v>858</v>
      </c>
      <c r="G291" s="32"/>
      <c r="H291" s="32"/>
      <c r="I291" s="164"/>
      <c r="J291" s="32"/>
      <c r="K291" s="32"/>
      <c r="L291" s="33"/>
      <c r="M291" s="165"/>
      <c r="N291" s="166"/>
      <c r="O291" s="58"/>
      <c r="P291" s="58"/>
      <c r="Q291" s="58"/>
      <c r="R291" s="58"/>
      <c r="S291" s="58"/>
      <c r="T291" s="59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7" t="s">
        <v>149</v>
      </c>
      <c r="AU291" s="17" t="s">
        <v>84</v>
      </c>
    </row>
    <row r="292" spans="1:65" s="2" customFormat="1" ht="16.5" customHeight="1">
      <c r="A292" s="32"/>
      <c r="B292" s="148"/>
      <c r="C292" s="149" t="s">
        <v>470</v>
      </c>
      <c r="D292" s="149" t="s">
        <v>142</v>
      </c>
      <c r="E292" s="150" t="s">
        <v>860</v>
      </c>
      <c r="F292" s="151" t="s">
        <v>861</v>
      </c>
      <c r="G292" s="152" t="s">
        <v>272</v>
      </c>
      <c r="H292" s="153">
        <v>1</v>
      </c>
      <c r="I292" s="154"/>
      <c r="J292" s="155">
        <f>ROUND(I292*H292,2)</f>
        <v>0</v>
      </c>
      <c r="K292" s="151" t="s">
        <v>1</v>
      </c>
      <c r="L292" s="33"/>
      <c r="M292" s="156" t="s">
        <v>1</v>
      </c>
      <c r="N292" s="157" t="s">
        <v>40</v>
      </c>
      <c r="O292" s="58"/>
      <c r="P292" s="158">
        <f>O292*H292</f>
        <v>0</v>
      </c>
      <c r="Q292" s="158">
        <v>0</v>
      </c>
      <c r="R292" s="158">
        <f>Q292*H292</f>
        <v>0</v>
      </c>
      <c r="S292" s="158">
        <v>0</v>
      </c>
      <c r="T292" s="159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60" t="s">
        <v>241</v>
      </c>
      <c r="AT292" s="160" t="s">
        <v>142</v>
      </c>
      <c r="AU292" s="160" t="s">
        <v>84</v>
      </c>
      <c r="AY292" s="17" t="s">
        <v>139</v>
      </c>
      <c r="BE292" s="161">
        <f>IF(N292="základní",J292,0)</f>
        <v>0</v>
      </c>
      <c r="BF292" s="161">
        <f>IF(N292="snížená",J292,0)</f>
        <v>0</v>
      </c>
      <c r="BG292" s="161">
        <f>IF(N292="zákl. přenesená",J292,0)</f>
        <v>0</v>
      </c>
      <c r="BH292" s="161">
        <f>IF(N292="sníž. přenesená",J292,0)</f>
        <v>0</v>
      </c>
      <c r="BI292" s="161">
        <f>IF(N292="nulová",J292,0)</f>
        <v>0</v>
      </c>
      <c r="BJ292" s="17" t="s">
        <v>82</v>
      </c>
      <c r="BK292" s="161">
        <f>ROUND(I292*H292,2)</f>
        <v>0</v>
      </c>
      <c r="BL292" s="17" t="s">
        <v>241</v>
      </c>
      <c r="BM292" s="160" t="s">
        <v>862</v>
      </c>
    </row>
    <row r="293" spans="1:65" s="2" customFormat="1" ht="19.5">
      <c r="A293" s="32"/>
      <c r="B293" s="33"/>
      <c r="C293" s="32"/>
      <c r="D293" s="162" t="s">
        <v>149</v>
      </c>
      <c r="E293" s="32"/>
      <c r="F293" s="163" t="s">
        <v>863</v>
      </c>
      <c r="G293" s="32"/>
      <c r="H293" s="32"/>
      <c r="I293" s="164"/>
      <c r="J293" s="32"/>
      <c r="K293" s="32"/>
      <c r="L293" s="33"/>
      <c r="M293" s="165"/>
      <c r="N293" s="166"/>
      <c r="O293" s="58"/>
      <c r="P293" s="58"/>
      <c r="Q293" s="58"/>
      <c r="R293" s="58"/>
      <c r="S293" s="58"/>
      <c r="T293" s="59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7" t="s">
        <v>149</v>
      </c>
      <c r="AU293" s="17" t="s">
        <v>84</v>
      </c>
    </row>
    <row r="294" spans="1:65" s="2" customFormat="1" ht="24">
      <c r="A294" s="32"/>
      <c r="B294" s="148"/>
      <c r="C294" s="149" t="s">
        <v>479</v>
      </c>
      <c r="D294" s="149" t="s">
        <v>142</v>
      </c>
      <c r="E294" s="150" t="s">
        <v>864</v>
      </c>
      <c r="F294" s="151" t="s">
        <v>865</v>
      </c>
      <c r="G294" s="152" t="s">
        <v>272</v>
      </c>
      <c r="H294" s="153">
        <v>1</v>
      </c>
      <c r="I294" s="154"/>
      <c r="J294" s="155">
        <f>ROUND(I294*H294,2)</f>
        <v>0</v>
      </c>
      <c r="K294" s="151" t="s">
        <v>1</v>
      </c>
      <c r="L294" s="33"/>
      <c r="M294" s="156" t="s">
        <v>1</v>
      </c>
      <c r="N294" s="157" t="s">
        <v>40</v>
      </c>
      <c r="O294" s="58"/>
      <c r="P294" s="158">
        <f>O294*H294</f>
        <v>0</v>
      </c>
      <c r="Q294" s="158">
        <v>0</v>
      </c>
      <c r="R294" s="158">
        <f>Q294*H294</f>
        <v>0</v>
      </c>
      <c r="S294" s="158">
        <v>0</v>
      </c>
      <c r="T294" s="159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0" t="s">
        <v>241</v>
      </c>
      <c r="AT294" s="160" t="s">
        <v>142</v>
      </c>
      <c r="AU294" s="160" t="s">
        <v>84</v>
      </c>
      <c r="AY294" s="17" t="s">
        <v>139</v>
      </c>
      <c r="BE294" s="161">
        <f>IF(N294="základní",J294,0)</f>
        <v>0</v>
      </c>
      <c r="BF294" s="161">
        <f>IF(N294="snížená",J294,0)</f>
        <v>0</v>
      </c>
      <c r="BG294" s="161">
        <f>IF(N294="zákl. přenesená",J294,0)</f>
        <v>0</v>
      </c>
      <c r="BH294" s="161">
        <f>IF(N294="sníž. přenesená",J294,0)</f>
        <v>0</v>
      </c>
      <c r="BI294" s="161">
        <f>IF(N294="nulová",J294,0)</f>
        <v>0</v>
      </c>
      <c r="BJ294" s="17" t="s">
        <v>82</v>
      </c>
      <c r="BK294" s="161">
        <f>ROUND(I294*H294,2)</f>
        <v>0</v>
      </c>
      <c r="BL294" s="17" t="s">
        <v>241</v>
      </c>
      <c r="BM294" s="160" t="s">
        <v>866</v>
      </c>
    </row>
    <row r="295" spans="1:65" s="2" customFormat="1" ht="19.5">
      <c r="A295" s="32"/>
      <c r="B295" s="33"/>
      <c r="C295" s="32"/>
      <c r="D295" s="162" t="s">
        <v>149</v>
      </c>
      <c r="E295" s="32"/>
      <c r="F295" s="163" t="s">
        <v>863</v>
      </c>
      <c r="G295" s="32"/>
      <c r="H295" s="32"/>
      <c r="I295" s="164"/>
      <c r="J295" s="32"/>
      <c r="K295" s="32"/>
      <c r="L295" s="33"/>
      <c r="M295" s="165"/>
      <c r="N295" s="166"/>
      <c r="O295" s="58"/>
      <c r="P295" s="58"/>
      <c r="Q295" s="58"/>
      <c r="R295" s="58"/>
      <c r="S295" s="58"/>
      <c r="T295" s="59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7" t="s">
        <v>149</v>
      </c>
      <c r="AU295" s="17" t="s">
        <v>84</v>
      </c>
    </row>
    <row r="296" spans="1:65" s="13" customFormat="1">
      <c r="B296" s="167"/>
      <c r="D296" s="162" t="s">
        <v>151</v>
      </c>
      <c r="E296" s="168" t="s">
        <v>1</v>
      </c>
      <c r="F296" s="169" t="s">
        <v>867</v>
      </c>
      <c r="H296" s="170">
        <v>1</v>
      </c>
      <c r="I296" s="171"/>
      <c r="L296" s="167"/>
      <c r="M296" s="172"/>
      <c r="N296" s="173"/>
      <c r="O296" s="173"/>
      <c r="P296" s="173"/>
      <c r="Q296" s="173"/>
      <c r="R296" s="173"/>
      <c r="S296" s="173"/>
      <c r="T296" s="174"/>
      <c r="AT296" s="168" t="s">
        <v>151</v>
      </c>
      <c r="AU296" s="168" t="s">
        <v>84</v>
      </c>
      <c r="AV296" s="13" t="s">
        <v>84</v>
      </c>
      <c r="AW296" s="13" t="s">
        <v>32</v>
      </c>
      <c r="AX296" s="13" t="s">
        <v>82</v>
      </c>
      <c r="AY296" s="168" t="s">
        <v>139</v>
      </c>
    </row>
    <row r="297" spans="1:65" s="2" customFormat="1" ht="36">
      <c r="A297" s="32"/>
      <c r="B297" s="148"/>
      <c r="C297" s="149" t="s">
        <v>484</v>
      </c>
      <c r="D297" s="149" t="s">
        <v>142</v>
      </c>
      <c r="E297" s="150" t="s">
        <v>868</v>
      </c>
      <c r="F297" s="151" t="s">
        <v>869</v>
      </c>
      <c r="G297" s="152" t="s">
        <v>145</v>
      </c>
      <c r="H297" s="153">
        <v>2</v>
      </c>
      <c r="I297" s="154"/>
      <c r="J297" s="155">
        <f>ROUND(I297*H297,2)</f>
        <v>0</v>
      </c>
      <c r="K297" s="151" t="s">
        <v>146</v>
      </c>
      <c r="L297" s="33"/>
      <c r="M297" s="156" t="s">
        <v>1</v>
      </c>
      <c r="N297" s="157" t="s">
        <v>40</v>
      </c>
      <c r="O297" s="58"/>
      <c r="P297" s="158">
        <f>O297*H297</f>
        <v>0</v>
      </c>
      <c r="Q297" s="158">
        <v>3.5099999999999999E-2</v>
      </c>
      <c r="R297" s="158">
        <f>Q297*H297</f>
        <v>7.0199999999999999E-2</v>
      </c>
      <c r="S297" s="158">
        <v>0</v>
      </c>
      <c r="T297" s="159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60" t="s">
        <v>241</v>
      </c>
      <c r="AT297" s="160" t="s">
        <v>142</v>
      </c>
      <c r="AU297" s="160" t="s">
        <v>84</v>
      </c>
      <c r="AY297" s="17" t="s">
        <v>139</v>
      </c>
      <c r="BE297" s="161">
        <f>IF(N297="základní",J297,0)</f>
        <v>0</v>
      </c>
      <c r="BF297" s="161">
        <f>IF(N297="snížená",J297,0)</f>
        <v>0</v>
      </c>
      <c r="BG297" s="161">
        <f>IF(N297="zákl. přenesená",J297,0)</f>
        <v>0</v>
      </c>
      <c r="BH297" s="161">
        <f>IF(N297="sníž. přenesená",J297,0)</f>
        <v>0</v>
      </c>
      <c r="BI297" s="161">
        <f>IF(N297="nulová",J297,0)</f>
        <v>0</v>
      </c>
      <c r="BJ297" s="17" t="s">
        <v>82</v>
      </c>
      <c r="BK297" s="161">
        <f>ROUND(I297*H297,2)</f>
        <v>0</v>
      </c>
      <c r="BL297" s="17" t="s">
        <v>241</v>
      </c>
      <c r="BM297" s="160" t="s">
        <v>870</v>
      </c>
    </row>
    <row r="298" spans="1:65" s="2" customFormat="1" ht="58.5">
      <c r="A298" s="32"/>
      <c r="B298" s="33"/>
      <c r="C298" s="32"/>
      <c r="D298" s="162" t="s">
        <v>149</v>
      </c>
      <c r="E298" s="32"/>
      <c r="F298" s="163" t="s">
        <v>958</v>
      </c>
      <c r="G298" s="32"/>
      <c r="H298" s="32"/>
      <c r="I298" s="164"/>
      <c r="J298" s="32"/>
      <c r="K298" s="32"/>
      <c r="L298" s="33"/>
      <c r="M298" s="165"/>
      <c r="N298" s="166"/>
      <c r="O298" s="58"/>
      <c r="P298" s="58"/>
      <c r="Q298" s="58"/>
      <c r="R298" s="58"/>
      <c r="S298" s="58"/>
      <c r="T298" s="59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7" t="s">
        <v>149</v>
      </c>
      <c r="AU298" s="17" t="s">
        <v>84</v>
      </c>
    </row>
    <row r="299" spans="1:65" s="13" customFormat="1">
      <c r="B299" s="167"/>
      <c r="D299" s="162" t="s">
        <v>151</v>
      </c>
      <c r="E299" s="168" t="s">
        <v>1</v>
      </c>
      <c r="F299" s="169" t="s">
        <v>84</v>
      </c>
      <c r="H299" s="170">
        <v>2</v>
      </c>
      <c r="I299" s="171"/>
      <c r="L299" s="167"/>
      <c r="M299" s="172"/>
      <c r="N299" s="173"/>
      <c r="O299" s="173"/>
      <c r="P299" s="173"/>
      <c r="Q299" s="173"/>
      <c r="R299" s="173"/>
      <c r="S299" s="173"/>
      <c r="T299" s="174"/>
      <c r="AT299" s="168" t="s">
        <v>151</v>
      </c>
      <c r="AU299" s="168" t="s">
        <v>84</v>
      </c>
      <c r="AV299" s="13" t="s">
        <v>84</v>
      </c>
      <c r="AW299" s="13" t="s">
        <v>32</v>
      </c>
      <c r="AX299" s="13" t="s">
        <v>82</v>
      </c>
      <c r="AY299" s="168" t="s">
        <v>139</v>
      </c>
    </row>
    <row r="300" spans="1:65" s="2" customFormat="1" ht="36">
      <c r="A300" s="32"/>
      <c r="B300" s="148"/>
      <c r="C300" s="149" t="s">
        <v>487</v>
      </c>
      <c r="D300" s="149" t="s">
        <v>142</v>
      </c>
      <c r="E300" s="150" t="s">
        <v>871</v>
      </c>
      <c r="F300" s="151" t="s">
        <v>872</v>
      </c>
      <c r="G300" s="152" t="s">
        <v>145</v>
      </c>
      <c r="H300" s="153">
        <v>1</v>
      </c>
      <c r="I300" s="154"/>
      <c r="J300" s="155">
        <f>ROUND(I300*H300,2)</f>
        <v>0</v>
      </c>
      <c r="K300" s="151" t="s">
        <v>146</v>
      </c>
      <c r="L300" s="33"/>
      <c r="M300" s="156" t="s">
        <v>1</v>
      </c>
      <c r="N300" s="157" t="s">
        <v>40</v>
      </c>
      <c r="O300" s="58"/>
      <c r="P300" s="158">
        <f>O300*H300</f>
        <v>0</v>
      </c>
      <c r="Q300" s="158">
        <v>5.0709999999999998E-2</v>
      </c>
      <c r="R300" s="158">
        <f>Q300*H300</f>
        <v>5.0709999999999998E-2</v>
      </c>
      <c r="S300" s="158">
        <v>0</v>
      </c>
      <c r="T300" s="15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60" t="s">
        <v>241</v>
      </c>
      <c r="AT300" s="160" t="s">
        <v>142</v>
      </c>
      <c r="AU300" s="160" t="s">
        <v>84</v>
      </c>
      <c r="AY300" s="17" t="s">
        <v>139</v>
      </c>
      <c r="BE300" s="161">
        <f>IF(N300="základní",J300,0)</f>
        <v>0</v>
      </c>
      <c r="BF300" s="161">
        <f>IF(N300="snížená",J300,0)</f>
        <v>0</v>
      </c>
      <c r="BG300" s="161">
        <f>IF(N300="zákl. přenesená",J300,0)</f>
        <v>0</v>
      </c>
      <c r="BH300" s="161">
        <f>IF(N300="sníž. přenesená",J300,0)</f>
        <v>0</v>
      </c>
      <c r="BI300" s="161">
        <f>IF(N300="nulová",J300,0)</f>
        <v>0</v>
      </c>
      <c r="BJ300" s="17" t="s">
        <v>82</v>
      </c>
      <c r="BK300" s="161">
        <f>ROUND(I300*H300,2)</f>
        <v>0</v>
      </c>
      <c r="BL300" s="17" t="s">
        <v>241</v>
      </c>
      <c r="BM300" s="160" t="s">
        <v>873</v>
      </c>
    </row>
    <row r="301" spans="1:65" s="2" customFormat="1" ht="58.5">
      <c r="A301" s="32"/>
      <c r="B301" s="33"/>
      <c r="C301" s="32"/>
      <c r="D301" s="162" t="s">
        <v>149</v>
      </c>
      <c r="E301" s="32"/>
      <c r="F301" s="163" t="s">
        <v>959</v>
      </c>
      <c r="G301" s="32"/>
      <c r="H301" s="32"/>
      <c r="I301" s="164"/>
      <c r="J301" s="32"/>
      <c r="K301" s="32"/>
      <c r="L301" s="33"/>
      <c r="M301" s="165"/>
      <c r="N301" s="166"/>
      <c r="O301" s="58"/>
      <c r="P301" s="58"/>
      <c r="Q301" s="58"/>
      <c r="R301" s="58"/>
      <c r="S301" s="58"/>
      <c r="T301" s="59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7" t="s">
        <v>149</v>
      </c>
      <c r="AU301" s="17" t="s">
        <v>84</v>
      </c>
    </row>
    <row r="302" spans="1:65" s="13" customFormat="1">
      <c r="B302" s="167"/>
      <c r="D302" s="162" t="s">
        <v>151</v>
      </c>
      <c r="E302" s="168" t="s">
        <v>1</v>
      </c>
      <c r="F302" s="169" t="s">
        <v>82</v>
      </c>
      <c r="H302" s="170">
        <v>1</v>
      </c>
      <c r="I302" s="171"/>
      <c r="L302" s="167"/>
      <c r="M302" s="172"/>
      <c r="N302" s="173"/>
      <c r="O302" s="173"/>
      <c r="P302" s="173"/>
      <c r="Q302" s="173"/>
      <c r="R302" s="173"/>
      <c r="S302" s="173"/>
      <c r="T302" s="174"/>
      <c r="AT302" s="168" t="s">
        <v>151</v>
      </c>
      <c r="AU302" s="168" t="s">
        <v>84</v>
      </c>
      <c r="AV302" s="13" t="s">
        <v>84</v>
      </c>
      <c r="AW302" s="13" t="s">
        <v>32</v>
      </c>
      <c r="AX302" s="13" t="s">
        <v>82</v>
      </c>
      <c r="AY302" s="168" t="s">
        <v>139</v>
      </c>
    </row>
    <row r="303" spans="1:65" s="2" customFormat="1" ht="24">
      <c r="A303" s="32"/>
      <c r="B303" s="148"/>
      <c r="C303" s="149" t="s">
        <v>491</v>
      </c>
      <c r="D303" s="149" t="s">
        <v>142</v>
      </c>
      <c r="E303" s="150" t="s">
        <v>874</v>
      </c>
      <c r="F303" s="151" t="s">
        <v>875</v>
      </c>
      <c r="G303" s="152" t="s">
        <v>318</v>
      </c>
      <c r="H303" s="153">
        <v>0.121</v>
      </c>
      <c r="I303" s="154"/>
      <c r="J303" s="155">
        <f>ROUND(I303*H303,2)</f>
        <v>0</v>
      </c>
      <c r="K303" s="151" t="s">
        <v>146</v>
      </c>
      <c r="L303" s="33"/>
      <c r="M303" s="156" t="s">
        <v>1</v>
      </c>
      <c r="N303" s="157" t="s">
        <v>40</v>
      </c>
      <c r="O303" s="58"/>
      <c r="P303" s="158">
        <f>O303*H303</f>
        <v>0</v>
      </c>
      <c r="Q303" s="158">
        <v>0</v>
      </c>
      <c r="R303" s="158">
        <f>Q303*H303</f>
        <v>0</v>
      </c>
      <c r="S303" s="158">
        <v>0</v>
      </c>
      <c r="T303" s="159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60" t="s">
        <v>241</v>
      </c>
      <c r="AT303" s="160" t="s">
        <v>142</v>
      </c>
      <c r="AU303" s="160" t="s">
        <v>84</v>
      </c>
      <c r="AY303" s="17" t="s">
        <v>139</v>
      </c>
      <c r="BE303" s="161">
        <f>IF(N303="základní",J303,0)</f>
        <v>0</v>
      </c>
      <c r="BF303" s="161">
        <f>IF(N303="snížená",J303,0)</f>
        <v>0</v>
      </c>
      <c r="BG303" s="161">
        <f>IF(N303="zákl. přenesená",J303,0)</f>
        <v>0</v>
      </c>
      <c r="BH303" s="161">
        <f>IF(N303="sníž. přenesená",J303,0)</f>
        <v>0</v>
      </c>
      <c r="BI303" s="161">
        <f>IF(N303="nulová",J303,0)</f>
        <v>0</v>
      </c>
      <c r="BJ303" s="17" t="s">
        <v>82</v>
      </c>
      <c r="BK303" s="161">
        <f>ROUND(I303*H303,2)</f>
        <v>0</v>
      </c>
      <c r="BL303" s="17" t="s">
        <v>241</v>
      </c>
      <c r="BM303" s="160" t="s">
        <v>876</v>
      </c>
    </row>
    <row r="304" spans="1:65" s="2" customFormat="1" ht="29.25">
      <c r="A304" s="32"/>
      <c r="B304" s="33"/>
      <c r="C304" s="32"/>
      <c r="D304" s="162" t="s">
        <v>149</v>
      </c>
      <c r="E304" s="32"/>
      <c r="F304" s="163" t="s">
        <v>877</v>
      </c>
      <c r="G304" s="32"/>
      <c r="H304" s="32"/>
      <c r="I304" s="164"/>
      <c r="J304" s="32"/>
      <c r="K304" s="32"/>
      <c r="L304" s="33"/>
      <c r="M304" s="165"/>
      <c r="N304" s="166"/>
      <c r="O304" s="58"/>
      <c r="P304" s="58"/>
      <c r="Q304" s="58"/>
      <c r="R304" s="58"/>
      <c r="S304" s="58"/>
      <c r="T304" s="59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T304" s="17" t="s">
        <v>149</v>
      </c>
      <c r="AU304" s="17" t="s">
        <v>84</v>
      </c>
    </row>
    <row r="305" spans="1:65" s="12" customFormat="1" ht="22.9" customHeight="1">
      <c r="B305" s="135"/>
      <c r="D305" s="136" t="s">
        <v>74</v>
      </c>
      <c r="E305" s="146" t="s">
        <v>603</v>
      </c>
      <c r="F305" s="146" t="s">
        <v>604</v>
      </c>
      <c r="I305" s="138"/>
      <c r="J305" s="147">
        <f>BK305</f>
        <v>0</v>
      </c>
      <c r="L305" s="135"/>
      <c r="M305" s="140"/>
      <c r="N305" s="141"/>
      <c r="O305" s="141"/>
      <c r="P305" s="142">
        <f>SUM(P306:P316)</f>
        <v>0</v>
      </c>
      <c r="Q305" s="141"/>
      <c r="R305" s="142">
        <f>SUM(R306:R316)</f>
        <v>5.2000000000000006E-3</v>
      </c>
      <c r="S305" s="141"/>
      <c r="T305" s="143">
        <f>SUM(T306:T316)</f>
        <v>0</v>
      </c>
      <c r="AR305" s="136" t="s">
        <v>84</v>
      </c>
      <c r="AT305" s="144" t="s">
        <v>74</v>
      </c>
      <c r="AU305" s="144" t="s">
        <v>82</v>
      </c>
      <c r="AY305" s="136" t="s">
        <v>139</v>
      </c>
      <c r="BK305" s="145">
        <f>SUM(BK306:BK316)</f>
        <v>0</v>
      </c>
    </row>
    <row r="306" spans="1:65" s="2" customFormat="1" ht="16.5" customHeight="1">
      <c r="A306" s="32"/>
      <c r="B306" s="148"/>
      <c r="C306" s="149" t="s">
        <v>496</v>
      </c>
      <c r="D306" s="149" t="s">
        <v>142</v>
      </c>
      <c r="E306" s="150" t="s">
        <v>878</v>
      </c>
      <c r="F306" s="151" t="s">
        <v>879</v>
      </c>
      <c r="G306" s="152" t="s">
        <v>550</v>
      </c>
      <c r="H306" s="153">
        <v>40</v>
      </c>
      <c r="I306" s="154"/>
      <c r="J306" s="155">
        <f>ROUND(I306*H306,2)</f>
        <v>0</v>
      </c>
      <c r="K306" s="151" t="s">
        <v>146</v>
      </c>
      <c r="L306" s="33"/>
      <c r="M306" s="156" t="s">
        <v>1</v>
      </c>
      <c r="N306" s="157" t="s">
        <v>40</v>
      </c>
      <c r="O306" s="58"/>
      <c r="P306" s="158">
        <f>O306*H306</f>
        <v>0</v>
      </c>
      <c r="Q306" s="158">
        <v>1.0000000000000001E-5</v>
      </c>
      <c r="R306" s="158">
        <f>Q306*H306</f>
        <v>4.0000000000000002E-4</v>
      </c>
      <c r="S306" s="158">
        <v>0</v>
      </c>
      <c r="T306" s="15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60" t="s">
        <v>241</v>
      </c>
      <c r="AT306" s="160" t="s">
        <v>142</v>
      </c>
      <c r="AU306" s="160" t="s">
        <v>84</v>
      </c>
      <c r="AY306" s="17" t="s">
        <v>139</v>
      </c>
      <c r="BE306" s="161">
        <f>IF(N306="základní",J306,0)</f>
        <v>0</v>
      </c>
      <c r="BF306" s="161">
        <f>IF(N306="snížená",J306,0)</f>
        <v>0</v>
      </c>
      <c r="BG306" s="161">
        <f>IF(N306="zákl. přenesená",J306,0)</f>
        <v>0</v>
      </c>
      <c r="BH306" s="161">
        <f>IF(N306="sníž. přenesená",J306,0)</f>
        <v>0</v>
      </c>
      <c r="BI306" s="161">
        <f>IF(N306="nulová",J306,0)</f>
        <v>0</v>
      </c>
      <c r="BJ306" s="17" t="s">
        <v>82</v>
      </c>
      <c r="BK306" s="161">
        <f>ROUND(I306*H306,2)</f>
        <v>0</v>
      </c>
      <c r="BL306" s="17" t="s">
        <v>241</v>
      </c>
      <c r="BM306" s="160" t="s">
        <v>880</v>
      </c>
    </row>
    <row r="307" spans="1:65" s="2" customFormat="1" ht="29.25">
      <c r="A307" s="32"/>
      <c r="B307" s="33"/>
      <c r="C307" s="32"/>
      <c r="D307" s="162" t="s">
        <v>149</v>
      </c>
      <c r="E307" s="32"/>
      <c r="F307" s="163" t="s">
        <v>881</v>
      </c>
      <c r="G307" s="32"/>
      <c r="H307" s="32"/>
      <c r="I307" s="164"/>
      <c r="J307" s="32"/>
      <c r="K307" s="32"/>
      <c r="L307" s="33"/>
      <c r="M307" s="165"/>
      <c r="N307" s="166"/>
      <c r="O307" s="58"/>
      <c r="P307" s="58"/>
      <c r="Q307" s="58"/>
      <c r="R307" s="58"/>
      <c r="S307" s="58"/>
      <c r="T307" s="59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149</v>
      </c>
      <c r="AU307" s="17" t="s">
        <v>84</v>
      </c>
    </row>
    <row r="308" spans="1:65" s="13" customFormat="1">
      <c r="B308" s="167"/>
      <c r="D308" s="162" t="s">
        <v>151</v>
      </c>
      <c r="E308" s="168" t="s">
        <v>1</v>
      </c>
      <c r="F308" s="169" t="s">
        <v>377</v>
      </c>
      <c r="H308" s="170">
        <v>40</v>
      </c>
      <c r="I308" s="171"/>
      <c r="L308" s="167"/>
      <c r="M308" s="172"/>
      <c r="N308" s="173"/>
      <c r="O308" s="173"/>
      <c r="P308" s="173"/>
      <c r="Q308" s="173"/>
      <c r="R308" s="173"/>
      <c r="S308" s="173"/>
      <c r="T308" s="174"/>
      <c r="AT308" s="168" t="s">
        <v>151</v>
      </c>
      <c r="AU308" s="168" t="s">
        <v>84</v>
      </c>
      <c r="AV308" s="13" t="s">
        <v>84</v>
      </c>
      <c r="AW308" s="13" t="s">
        <v>32</v>
      </c>
      <c r="AX308" s="13" t="s">
        <v>82</v>
      </c>
      <c r="AY308" s="168" t="s">
        <v>139</v>
      </c>
    </row>
    <row r="309" spans="1:65" s="2" customFormat="1" ht="24">
      <c r="A309" s="32"/>
      <c r="B309" s="148"/>
      <c r="C309" s="149" t="s">
        <v>503</v>
      </c>
      <c r="D309" s="149" t="s">
        <v>142</v>
      </c>
      <c r="E309" s="150" t="s">
        <v>882</v>
      </c>
      <c r="F309" s="151" t="s">
        <v>883</v>
      </c>
      <c r="G309" s="152" t="s">
        <v>550</v>
      </c>
      <c r="H309" s="153">
        <v>40</v>
      </c>
      <c r="I309" s="154"/>
      <c r="J309" s="155">
        <f>ROUND(I309*H309,2)</f>
        <v>0</v>
      </c>
      <c r="K309" s="151" t="s">
        <v>146</v>
      </c>
      <c r="L309" s="33"/>
      <c r="M309" s="156" t="s">
        <v>1</v>
      </c>
      <c r="N309" s="157" t="s">
        <v>40</v>
      </c>
      <c r="O309" s="58"/>
      <c r="P309" s="158">
        <f>O309*H309</f>
        <v>0</v>
      </c>
      <c r="Q309" s="158">
        <v>2.0000000000000002E-5</v>
      </c>
      <c r="R309" s="158">
        <f>Q309*H309</f>
        <v>8.0000000000000004E-4</v>
      </c>
      <c r="S309" s="158">
        <v>0</v>
      </c>
      <c r="T309" s="15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60" t="s">
        <v>241</v>
      </c>
      <c r="AT309" s="160" t="s">
        <v>142</v>
      </c>
      <c r="AU309" s="160" t="s">
        <v>84</v>
      </c>
      <c r="AY309" s="17" t="s">
        <v>139</v>
      </c>
      <c r="BE309" s="161">
        <f>IF(N309="základní",J309,0)</f>
        <v>0</v>
      </c>
      <c r="BF309" s="161">
        <f>IF(N309="snížená",J309,0)</f>
        <v>0</v>
      </c>
      <c r="BG309" s="161">
        <f>IF(N309="zákl. přenesená",J309,0)</f>
        <v>0</v>
      </c>
      <c r="BH309" s="161">
        <f>IF(N309="sníž. přenesená",J309,0)</f>
        <v>0</v>
      </c>
      <c r="BI309" s="161">
        <f>IF(N309="nulová",J309,0)</f>
        <v>0</v>
      </c>
      <c r="BJ309" s="17" t="s">
        <v>82</v>
      </c>
      <c r="BK309" s="161">
        <f>ROUND(I309*H309,2)</f>
        <v>0</v>
      </c>
      <c r="BL309" s="17" t="s">
        <v>241</v>
      </c>
      <c r="BM309" s="160" t="s">
        <v>884</v>
      </c>
    </row>
    <row r="310" spans="1:65" s="2" customFormat="1" ht="29.25">
      <c r="A310" s="32"/>
      <c r="B310" s="33"/>
      <c r="C310" s="32"/>
      <c r="D310" s="162" t="s">
        <v>149</v>
      </c>
      <c r="E310" s="32"/>
      <c r="F310" s="163" t="s">
        <v>885</v>
      </c>
      <c r="G310" s="32"/>
      <c r="H310" s="32"/>
      <c r="I310" s="164"/>
      <c r="J310" s="32"/>
      <c r="K310" s="32"/>
      <c r="L310" s="33"/>
      <c r="M310" s="165"/>
      <c r="N310" s="166"/>
      <c r="O310" s="58"/>
      <c r="P310" s="58"/>
      <c r="Q310" s="58"/>
      <c r="R310" s="58"/>
      <c r="S310" s="58"/>
      <c r="T310" s="59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7" t="s">
        <v>149</v>
      </c>
      <c r="AU310" s="17" t="s">
        <v>84</v>
      </c>
    </row>
    <row r="311" spans="1:65" s="2" customFormat="1" ht="24">
      <c r="A311" s="32"/>
      <c r="B311" s="148"/>
      <c r="C311" s="149" t="s">
        <v>509</v>
      </c>
      <c r="D311" s="149" t="s">
        <v>142</v>
      </c>
      <c r="E311" s="150" t="s">
        <v>886</v>
      </c>
      <c r="F311" s="151" t="s">
        <v>887</v>
      </c>
      <c r="G311" s="152" t="s">
        <v>550</v>
      </c>
      <c r="H311" s="153">
        <v>40</v>
      </c>
      <c r="I311" s="154"/>
      <c r="J311" s="155">
        <f>ROUND(I311*H311,2)</f>
        <v>0</v>
      </c>
      <c r="K311" s="151" t="s">
        <v>146</v>
      </c>
      <c r="L311" s="33"/>
      <c r="M311" s="156" t="s">
        <v>1</v>
      </c>
      <c r="N311" s="157" t="s">
        <v>40</v>
      </c>
      <c r="O311" s="58"/>
      <c r="P311" s="158">
        <f>O311*H311</f>
        <v>0</v>
      </c>
      <c r="Q311" s="158">
        <v>2.0000000000000002E-5</v>
      </c>
      <c r="R311" s="158">
        <f>Q311*H311</f>
        <v>8.0000000000000004E-4</v>
      </c>
      <c r="S311" s="158">
        <v>0</v>
      </c>
      <c r="T311" s="15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60" t="s">
        <v>241</v>
      </c>
      <c r="AT311" s="160" t="s">
        <v>142</v>
      </c>
      <c r="AU311" s="160" t="s">
        <v>84</v>
      </c>
      <c r="AY311" s="17" t="s">
        <v>139</v>
      </c>
      <c r="BE311" s="161">
        <f>IF(N311="základní",J311,0)</f>
        <v>0</v>
      </c>
      <c r="BF311" s="161">
        <f>IF(N311="snížená",J311,0)</f>
        <v>0</v>
      </c>
      <c r="BG311" s="161">
        <f>IF(N311="zákl. přenesená",J311,0)</f>
        <v>0</v>
      </c>
      <c r="BH311" s="161">
        <f>IF(N311="sníž. přenesená",J311,0)</f>
        <v>0</v>
      </c>
      <c r="BI311" s="161">
        <f>IF(N311="nulová",J311,0)</f>
        <v>0</v>
      </c>
      <c r="BJ311" s="17" t="s">
        <v>82</v>
      </c>
      <c r="BK311" s="161">
        <f>ROUND(I311*H311,2)</f>
        <v>0</v>
      </c>
      <c r="BL311" s="17" t="s">
        <v>241</v>
      </c>
      <c r="BM311" s="160" t="s">
        <v>888</v>
      </c>
    </row>
    <row r="312" spans="1:65" s="2" customFormat="1" ht="19.5">
      <c r="A312" s="32"/>
      <c r="B312" s="33"/>
      <c r="C312" s="32"/>
      <c r="D312" s="162" t="s">
        <v>149</v>
      </c>
      <c r="E312" s="32"/>
      <c r="F312" s="163" t="s">
        <v>889</v>
      </c>
      <c r="G312" s="32"/>
      <c r="H312" s="32"/>
      <c r="I312" s="164"/>
      <c r="J312" s="32"/>
      <c r="K312" s="32"/>
      <c r="L312" s="33"/>
      <c r="M312" s="165"/>
      <c r="N312" s="166"/>
      <c r="O312" s="58"/>
      <c r="P312" s="58"/>
      <c r="Q312" s="58"/>
      <c r="R312" s="58"/>
      <c r="S312" s="58"/>
      <c r="T312" s="59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7" t="s">
        <v>149</v>
      </c>
      <c r="AU312" s="17" t="s">
        <v>84</v>
      </c>
    </row>
    <row r="313" spans="1:65" s="2" customFormat="1" ht="24">
      <c r="A313" s="32"/>
      <c r="B313" s="148"/>
      <c r="C313" s="149" t="s">
        <v>514</v>
      </c>
      <c r="D313" s="149" t="s">
        <v>142</v>
      </c>
      <c r="E313" s="150" t="s">
        <v>890</v>
      </c>
      <c r="F313" s="151" t="s">
        <v>891</v>
      </c>
      <c r="G313" s="152" t="s">
        <v>550</v>
      </c>
      <c r="H313" s="153">
        <v>40</v>
      </c>
      <c r="I313" s="154"/>
      <c r="J313" s="155">
        <f>ROUND(I313*H313,2)</f>
        <v>0</v>
      </c>
      <c r="K313" s="151" t="s">
        <v>146</v>
      </c>
      <c r="L313" s="33"/>
      <c r="M313" s="156" t="s">
        <v>1</v>
      </c>
      <c r="N313" s="157" t="s">
        <v>40</v>
      </c>
      <c r="O313" s="58"/>
      <c r="P313" s="158">
        <f>O313*H313</f>
        <v>0</v>
      </c>
      <c r="Q313" s="158">
        <v>6.0000000000000002E-5</v>
      </c>
      <c r="R313" s="158">
        <f>Q313*H313</f>
        <v>2.4000000000000002E-3</v>
      </c>
      <c r="S313" s="158">
        <v>0</v>
      </c>
      <c r="T313" s="15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60" t="s">
        <v>241</v>
      </c>
      <c r="AT313" s="160" t="s">
        <v>142</v>
      </c>
      <c r="AU313" s="160" t="s">
        <v>84</v>
      </c>
      <c r="AY313" s="17" t="s">
        <v>139</v>
      </c>
      <c r="BE313" s="161">
        <f>IF(N313="základní",J313,0)</f>
        <v>0</v>
      </c>
      <c r="BF313" s="161">
        <f>IF(N313="snížená",J313,0)</f>
        <v>0</v>
      </c>
      <c r="BG313" s="161">
        <f>IF(N313="zákl. přenesená",J313,0)</f>
        <v>0</v>
      </c>
      <c r="BH313" s="161">
        <f>IF(N313="sníž. přenesená",J313,0)</f>
        <v>0</v>
      </c>
      <c r="BI313" s="161">
        <f>IF(N313="nulová",J313,0)</f>
        <v>0</v>
      </c>
      <c r="BJ313" s="17" t="s">
        <v>82</v>
      </c>
      <c r="BK313" s="161">
        <f>ROUND(I313*H313,2)</f>
        <v>0</v>
      </c>
      <c r="BL313" s="17" t="s">
        <v>241</v>
      </c>
      <c r="BM313" s="160" t="s">
        <v>892</v>
      </c>
    </row>
    <row r="314" spans="1:65" s="2" customFormat="1" ht="19.5">
      <c r="A314" s="32"/>
      <c r="B314" s="33"/>
      <c r="C314" s="32"/>
      <c r="D314" s="162" t="s">
        <v>149</v>
      </c>
      <c r="E314" s="32"/>
      <c r="F314" s="163" t="s">
        <v>893</v>
      </c>
      <c r="G314" s="32"/>
      <c r="H314" s="32"/>
      <c r="I314" s="164"/>
      <c r="J314" s="32"/>
      <c r="K314" s="32"/>
      <c r="L314" s="33"/>
      <c r="M314" s="165"/>
      <c r="N314" s="166"/>
      <c r="O314" s="58"/>
      <c r="P314" s="58"/>
      <c r="Q314" s="58"/>
      <c r="R314" s="58"/>
      <c r="S314" s="58"/>
      <c r="T314" s="59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7" t="s">
        <v>149</v>
      </c>
      <c r="AU314" s="17" t="s">
        <v>84</v>
      </c>
    </row>
    <row r="315" spans="1:65" s="2" customFormat="1" ht="24">
      <c r="A315" s="32"/>
      <c r="B315" s="148"/>
      <c r="C315" s="149" t="s">
        <v>519</v>
      </c>
      <c r="D315" s="149" t="s">
        <v>142</v>
      </c>
      <c r="E315" s="150" t="s">
        <v>894</v>
      </c>
      <c r="F315" s="151" t="s">
        <v>895</v>
      </c>
      <c r="G315" s="152" t="s">
        <v>550</v>
      </c>
      <c r="H315" s="153">
        <v>40</v>
      </c>
      <c r="I315" s="154"/>
      <c r="J315" s="155">
        <f>ROUND(I315*H315,2)</f>
        <v>0</v>
      </c>
      <c r="K315" s="151" t="s">
        <v>146</v>
      </c>
      <c r="L315" s="33"/>
      <c r="M315" s="156" t="s">
        <v>1</v>
      </c>
      <c r="N315" s="157" t="s">
        <v>40</v>
      </c>
      <c r="O315" s="58"/>
      <c r="P315" s="158">
        <f>O315*H315</f>
        <v>0</v>
      </c>
      <c r="Q315" s="158">
        <v>2.0000000000000002E-5</v>
      </c>
      <c r="R315" s="158">
        <f>Q315*H315</f>
        <v>8.0000000000000004E-4</v>
      </c>
      <c r="S315" s="158">
        <v>0</v>
      </c>
      <c r="T315" s="15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60" t="s">
        <v>241</v>
      </c>
      <c r="AT315" s="160" t="s">
        <v>142</v>
      </c>
      <c r="AU315" s="160" t="s">
        <v>84</v>
      </c>
      <c r="AY315" s="17" t="s">
        <v>139</v>
      </c>
      <c r="BE315" s="161">
        <f>IF(N315="základní",J315,0)</f>
        <v>0</v>
      </c>
      <c r="BF315" s="161">
        <f>IF(N315="snížená",J315,0)</f>
        <v>0</v>
      </c>
      <c r="BG315" s="161">
        <f>IF(N315="zákl. přenesená",J315,0)</f>
        <v>0</v>
      </c>
      <c r="BH315" s="161">
        <f>IF(N315="sníž. přenesená",J315,0)</f>
        <v>0</v>
      </c>
      <c r="BI315" s="161">
        <f>IF(N315="nulová",J315,0)</f>
        <v>0</v>
      </c>
      <c r="BJ315" s="17" t="s">
        <v>82</v>
      </c>
      <c r="BK315" s="161">
        <f>ROUND(I315*H315,2)</f>
        <v>0</v>
      </c>
      <c r="BL315" s="17" t="s">
        <v>241</v>
      </c>
      <c r="BM315" s="160" t="s">
        <v>896</v>
      </c>
    </row>
    <row r="316" spans="1:65" s="2" customFormat="1" ht="19.5">
      <c r="A316" s="32"/>
      <c r="B316" s="33"/>
      <c r="C316" s="32"/>
      <c r="D316" s="162" t="s">
        <v>149</v>
      </c>
      <c r="E316" s="32"/>
      <c r="F316" s="163" t="s">
        <v>897</v>
      </c>
      <c r="G316" s="32"/>
      <c r="H316" s="32"/>
      <c r="I316" s="164"/>
      <c r="J316" s="32"/>
      <c r="K316" s="32"/>
      <c r="L316" s="33"/>
      <c r="M316" s="165"/>
      <c r="N316" s="166"/>
      <c r="O316" s="58"/>
      <c r="P316" s="58"/>
      <c r="Q316" s="58"/>
      <c r="R316" s="58"/>
      <c r="S316" s="58"/>
      <c r="T316" s="59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7" t="s">
        <v>149</v>
      </c>
      <c r="AU316" s="17" t="s">
        <v>84</v>
      </c>
    </row>
    <row r="317" spans="1:65" s="12" customFormat="1" ht="25.9" customHeight="1">
      <c r="B317" s="135"/>
      <c r="D317" s="136" t="s">
        <v>74</v>
      </c>
      <c r="E317" s="137" t="s">
        <v>633</v>
      </c>
      <c r="F317" s="137" t="s">
        <v>634</v>
      </c>
      <c r="I317" s="138"/>
      <c r="J317" s="139">
        <f>BK317</f>
        <v>0</v>
      </c>
      <c r="L317" s="135"/>
      <c r="M317" s="140"/>
      <c r="N317" s="141"/>
      <c r="O317" s="141"/>
      <c r="P317" s="142">
        <f>SUM(P318:P325)</f>
        <v>0</v>
      </c>
      <c r="Q317" s="141"/>
      <c r="R317" s="142">
        <f>SUM(R318:R325)</f>
        <v>0</v>
      </c>
      <c r="S317" s="141"/>
      <c r="T317" s="143">
        <f>SUM(T318:T325)</f>
        <v>0</v>
      </c>
      <c r="AR317" s="136" t="s">
        <v>147</v>
      </c>
      <c r="AT317" s="144" t="s">
        <v>74</v>
      </c>
      <c r="AU317" s="144" t="s">
        <v>75</v>
      </c>
      <c r="AY317" s="136" t="s">
        <v>139</v>
      </c>
      <c r="BK317" s="145">
        <f>SUM(BK318:BK325)</f>
        <v>0</v>
      </c>
    </row>
    <row r="318" spans="1:65" s="2" customFormat="1" ht="16.5" customHeight="1">
      <c r="A318" s="32"/>
      <c r="B318" s="148"/>
      <c r="C318" s="149" t="s">
        <v>524</v>
      </c>
      <c r="D318" s="149" t="s">
        <v>142</v>
      </c>
      <c r="E318" s="150" t="s">
        <v>898</v>
      </c>
      <c r="F318" s="151" t="s">
        <v>899</v>
      </c>
      <c r="G318" s="152" t="s">
        <v>638</v>
      </c>
      <c r="H318" s="153">
        <v>36</v>
      </c>
      <c r="I318" s="154"/>
      <c r="J318" s="155">
        <f>ROUND(I318*H318,2)</f>
        <v>0</v>
      </c>
      <c r="K318" s="151" t="s">
        <v>146</v>
      </c>
      <c r="L318" s="33"/>
      <c r="M318" s="156" t="s">
        <v>1</v>
      </c>
      <c r="N318" s="157" t="s">
        <v>40</v>
      </c>
      <c r="O318" s="58"/>
      <c r="P318" s="158">
        <f>O318*H318</f>
        <v>0</v>
      </c>
      <c r="Q318" s="158">
        <v>0</v>
      </c>
      <c r="R318" s="158">
        <f>Q318*H318</f>
        <v>0</v>
      </c>
      <c r="S318" s="158">
        <v>0</v>
      </c>
      <c r="T318" s="159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60" t="s">
        <v>639</v>
      </c>
      <c r="AT318" s="160" t="s">
        <v>142</v>
      </c>
      <c r="AU318" s="160" t="s">
        <v>82</v>
      </c>
      <c r="AY318" s="17" t="s">
        <v>139</v>
      </c>
      <c r="BE318" s="161">
        <f>IF(N318="základní",J318,0)</f>
        <v>0</v>
      </c>
      <c r="BF318" s="161">
        <f>IF(N318="snížená",J318,0)</f>
        <v>0</v>
      </c>
      <c r="BG318" s="161">
        <f>IF(N318="zákl. přenesená",J318,0)</f>
        <v>0</v>
      </c>
      <c r="BH318" s="161">
        <f>IF(N318="sníž. přenesená",J318,0)</f>
        <v>0</v>
      </c>
      <c r="BI318" s="161">
        <f>IF(N318="nulová",J318,0)</f>
        <v>0</v>
      </c>
      <c r="BJ318" s="17" t="s">
        <v>82</v>
      </c>
      <c r="BK318" s="161">
        <f>ROUND(I318*H318,2)</f>
        <v>0</v>
      </c>
      <c r="BL318" s="17" t="s">
        <v>639</v>
      </c>
      <c r="BM318" s="160" t="s">
        <v>900</v>
      </c>
    </row>
    <row r="319" spans="1:65" s="2" customFormat="1" ht="19.5">
      <c r="A319" s="32"/>
      <c r="B319" s="33"/>
      <c r="C319" s="32"/>
      <c r="D319" s="162" t="s">
        <v>149</v>
      </c>
      <c r="E319" s="32"/>
      <c r="F319" s="163" t="s">
        <v>901</v>
      </c>
      <c r="G319" s="32"/>
      <c r="H319" s="32"/>
      <c r="I319" s="164"/>
      <c r="J319" s="32"/>
      <c r="K319" s="32"/>
      <c r="L319" s="33"/>
      <c r="M319" s="165"/>
      <c r="N319" s="166"/>
      <c r="O319" s="58"/>
      <c r="P319" s="58"/>
      <c r="Q319" s="58"/>
      <c r="R319" s="58"/>
      <c r="S319" s="58"/>
      <c r="T319" s="59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7" t="s">
        <v>149</v>
      </c>
      <c r="AU319" s="17" t="s">
        <v>82</v>
      </c>
    </row>
    <row r="320" spans="1:65" s="13" customFormat="1">
      <c r="B320" s="167"/>
      <c r="D320" s="162" t="s">
        <v>151</v>
      </c>
      <c r="E320" s="168" t="s">
        <v>1</v>
      </c>
      <c r="F320" s="169" t="s">
        <v>902</v>
      </c>
      <c r="H320" s="170">
        <v>4</v>
      </c>
      <c r="I320" s="171"/>
      <c r="L320" s="167"/>
      <c r="M320" s="172"/>
      <c r="N320" s="173"/>
      <c r="O320" s="173"/>
      <c r="P320" s="173"/>
      <c r="Q320" s="173"/>
      <c r="R320" s="173"/>
      <c r="S320" s="173"/>
      <c r="T320" s="174"/>
      <c r="AT320" s="168" t="s">
        <v>151</v>
      </c>
      <c r="AU320" s="168" t="s">
        <v>82</v>
      </c>
      <c r="AV320" s="13" t="s">
        <v>84</v>
      </c>
      <c r="AW320" s="13" t="s">
        <v>32</v>
      </c>
      <c r="AX320" s="13" t="s">
        <v>75</v>
      </c>
      <c r="AY320" s="168" t="s">
        <v>139</v>
      </c>
    </row>
    <row r="321" spans="1:51" s="13" customFormat="1">
      <c r="B321" s="167"/>
      <c r="D321" s="162" t="s">
        <v>151</v>
      </c>
      <c r="E321" s="168" t="s">
        <v>1</v>
      </c>
      <c r="F321" s="169" t="s">
        <v>903</v>
      </c>
      <c r="H321" s="170">
        <v>8</v>
      </c>
      <c r="I321" s="171"/>
      <c r="L321" s="167"/>
      <c r="M321" s="172"/>
      <c r="N321" s="173"/>
      <c r="O321" s="173"/>
      <c r="P321" s="173"/>
      <c r="Q321" s="173"/>
      <c r="R321" s="173"/>
      <c r="S321" s="173"/>
      <c r="T321" s="174"/>
      <c r="AT321" s="168" t="s">
        <v>151</v>
      </c>
      <c r="AU321" s="168" t="s">
        <v>82</v>
      </c>
      <c r="AV321" s="13" t="s">
        <v>84</v>
      </c>
      <c r="AW321" s="13" t="s">
        <v>32</v>
      </c>
      <c r="AX321" s="13" t="s">
        <v>75</v>
      </c>
      <c r="AY321" s="168" t="s">
        <v>139</v>
      </c>
    </row>
    <row r="322" spans="1:51" s="13" customFormat="1">
      <c r="B322" s="167"/>
      <c r="D322" s="162" t="s">
        <v>151</v>
      </c>
      <c r="E322" s="168" t="s">
        <v>1</v>
      </c>
      <c r="F322" s="169" t="s">
        <v>904</v>
      </c>
      <c r="H322" s="170">
        <v>8</v>
      </c>
      <c r="I322" s="171"/>
      <c r="L322" s="167"/>
      <c r="M322" s="172"/>
      <c r="N322" s="173"/>
      <c r="O322" s="173"/>
      <c r="P322" s="173"/>
      <c r="Q322" s="173"/>
      <c r="R322" s="173"/>
      <c r="S322" s="173"/>
      <c r="T322" s="174"/>
      <c r="AT322" s="168" t="s">
        <v>151</v>
      </c>
      <c r="AU322" s="168" t="s">
        <v>82</v>
      </c>
      <c r="AV322" s="13" t="s">
        <v>84</v>
      </c>
      <c r="AW322" s="13" t="s">
        <v>32</v>
      </c>
      <c r="AX322" s="13" t="s">
        <v>75</v>
      </c>
      <c r="AY322" s="168" t="s">
        <v>139</v>
      </c>
    </row>
    <row r="323" spans="1:51" s="13" customFormat="1">
      <c r="B323" s="167"/>
      <c r="D323" s="162" t="s">
        <v>151</v>
      </c>
      <c r="E323" s="168" t="s">
        <v>1</v>
      </c>
      <c r="F323" s="169" t="s">
        <v>905</v>
      </c>
      <c r="H323" s="170">
        <v>8</v>
      </c>
      <c r="I323" s="171"/>
      <c r="L323" s="167"/>
      <c r="M323" s="172"/>
      <c r="N323" s="173"/>
      <c r="O323" s="173"/>
      <c r="P323" s="173"/>
      <c r="Q323" s="173"/>
      <c r="R323" s="173"/>
      <c r="S323" s="173"/>
      <c r="T323" s="174"/>
      <c r="AT323" s="168" t="s">
        <v>151</v>
      </c>
      <c r="AU323" s="168" t="s">
        <v>82</v>
      </c>
      <c r="AV323" s="13" t="s">
        <v>84</v>
      </c>
      <c r="AW323" s="13" t="s">
        <v>32</v>
      </c>
      <c r="AX323" s="13" t="s">
        <v>75</v>
      </c>
      <c r="AY323" s="168" t="s">
        <v>139</v>
      </c>
    </row>
    <row r="324" spans="1:51" s="13" customFormat="1" ht="22.5">
      <c r="B324" s="167"/>
      <c r="D324" s="162" t="s">
        <v>151</v>
      </c>
      <c r="E324" s="168" t="s">
        <v>1</v>
      </c>
      <c r="F324" s="169" t="s">
        <v>906</v>
      </c>
      <c r="H324" s="170">
        <v>8</v>
      </c>
      <c r="I324" s="171"/>
      <c r="L324" s="167"/>
      <c r="M324" s="172"/>
      <c r="N324" s="173"/>
      <c r="O324" s="173"/>
      <c r="P324" s="173"/>
      <c r="Q324" s="173"/>
      <c r="R324" s="173"/>
      <c r="S324" s="173"/>
      <c r="T324" s="174"/>
      <c r="AT324" s="168" t="s">
        <v>151</v>
      </c>
      <c r="AU324" s="168" t="s">
        <v>82</v>
      </c>
      <c r="AV324" s="13" t="s">
        <v>84</v>
      </c>
      <c r="AW324" s="13" t="s">
        <v>32</v>
      </c>
      <c r="AX324" s="13" t="s">
        <v>75</v>
      </c>
      <c r="AY324" s="168" t="s">
        <v>139</v>
      </c>
    </row>
    <row r="325" spans="1:51" s="15" customFormat="1">
      <c r="B325" s="182"/>
      <c r="D325" s="162" t="s">
        <v>151</v>
      </c>
      <c r="E325" s="183" t="s">
        <v>1</v>
      </c>
      <c r="F325" s="184" t="s">
        <v>195</v>
      </c>
      <c r="H325" s="185">
        <v>36</v>
      </c>
      <c r="I325" s="186"/>
      <c r="L325" s="182"/>
      <c r="M325" s="204"/>
      <c r="N325" s="205"/>
      <c r="O325" s="205"/>
      <c r="P325" s="205"/>
      <c r="Q325" s="205"/>
      <c r="R325" s="205"/>
      <c r="S325" s="205"/>
      <c r="T325" s="206"/>
      <c r="AT325" s="183" t="s">
        <v>151</v>
      </c>
      <c r="AU325" s="183" t="s">
        <v>82</v>
      </c>
      <c r="AV325" s="15" t="s">
        <v>147</v>
      </c>
      <c r="AW325" s="15" t="s">
        <v>32</v>
      </c>
      <c r="AX325" s="15" t="s">
        <v>82</v>
      </c>
      <c r="AY325" s="183" t="s">
        <v>139</v>
      </c>
    </row>
    <row r="326" spans="1:51" s="2" customFormat="1" ht="6.95" customHeight="1">
      <c r="A326" s="32"/>
      <c r="B326" s="47"/>
      <c r="C326" s="48"/>
      <c r="D326" s="48"/>
      <c r="E326" s="48"/>
      <c r="F326" s="48"/>
      <c r="G326" s="48"/>
      <c r="H326" s="48"/>
      <c r="I326" s="48"/>
      <c r="J326" s="48"/>
      <c r="K326" s="48"/>
      <c r="L326" s="33"/>
      <c r="M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</row>
  </sheetData>
  <autoFilter ref="C132:K325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96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7" t="str">
        <f>'Rekapitulace stavby'!K6</f>
        <v>Masarykova ZŠ - oprava sociálního zázemí u tělocvičny</v>
      </c>
      <c r="F7" s="258"/>
      <c r="G7" s="258"/>
      <c r="H7" s="258"/>
      <c r="L7" s="20"/>
    </row>
    <row r="8" spans="1:46" s="1" customFormat="1" ht="12" customHeight="1">
      <c r="B8" s="20"/>
      <c r="D8" s="27" t="s">
        <v>97</v>
      </c>
      <c r="L8" s="20"/>
    </row>
    <row r="9" spans="1:46" s="2" customFormat="1" ht="16.5" customHeight="1">
      <c r="A9" s="32"/>
      <c r="B9" s="33"/>
      <c r="C9" s="32"/>
      <c r="D9" s="32"/>
      <c r="E9" s="257" t="s">
        <v>98</v>
      </c>
      <c r="F9" s="256"/>
      <c r="G9" s="256"/>
      <c r="H9" s="256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99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35" t="s">
        <v>907</v>
      </c>
      <c r="F11" s="256"/>
      <c r="G11" s="256"/>
      <c r="H11" s="256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9. 2. 2021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27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9" t="str">
        <f>'Rekapitulace stavby'!E14</f>
        <v>Vyplň údaj</v>
      </c>
      <c r="F20" s="225"/>
      <c r="G20" s="225"/>
      <c r="H20" s="225"/>
      <c r="I20" s="27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27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29" t="s">
        <v>1</v>
      </c>
      <c r="F29" s="229"/>
      <c r="G29" s="229"/>
      <c r="H29" s="229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35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36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39</v>
      </c>
      <c r="E35" s="27" t="s">
        <v>40</v>
      </c>
      <c r="F35" s="104">
        <f>ROUND((SUM(BE122:BE150)),  2)</f>
        <v>0</v>
      </c>
      <c r="G35" s="32"/>
      <c r="H35" s="32"/>
      <c r="I35" s="105">
        <v>0.21</v>
      </c>
      <c r="J35" s="104">
        <f>ROUND(((SUM(BE122:BE150))*I35),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04">
        <f>ROUND((SUM(BF122:BF150)),  2)</f>
        <v>0</v>
      </c>
      <c r="G36" s="32"/>
      <c r="H36" s="32"/>
      <c r="I36" s="105">
        <v>0.15</v>
      </c>
      <c r="J36" s="104">
        <f>ROUND(((SUM(BF122:BF150))*I36),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4">
        <f>ROUND((SUM(BG122:BG150)),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04">
        <f>ROUND((SUM(BH122:BH150)),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04">
        <f>ROUND((SUM(BI122:BI150)),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45</v>
      </c>
      <c r="E41" s="60"/>
      <c r="F41" s="60"/>
      <c r="G41" s="108" t="s">
        <v>46</v>
      </c>
      <c r="H41" s="109" t="s">
        <v>47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12" t="s">
        <v>51</v>
      </c>
      <c r="G61" s="45" t="s">
        <v>50</v>
      </c>
      <c r="H61" s="35"/>
      <c r="I61" s="35"/>
      <c r="J61" s="11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12" t="s">
        <v>51</v>
      </c>
      <c r="G76" s="45" t="s">
        <v>50</v>
      </c>
      <c r="H76" s="35"/>
      <c r="I76" s="35"/>
      <c r="J76" s="11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57" t="str">
        <f>E7</f>
        <v>Masarykova ZŠ - oprava sociálního zázemí u tělocvičny</v>
      </c>
      <c r="F85" s="258"/>
      <c r="G85" s="258"/>
      <c r="H85" s="258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97</v>
      </c>
      <c r="L86" s="20"/>
    </row>
    <row r="87" spans="1:31" s="2" customFormat="1" ht="16.5" customHeight="1">
      <c r="A87" s="32"/>
      <c r="B87" s="33"/>
      <c r="C87" s="32"/>
      <c r="D87" s="32"/>
      <c r="E87" s="257" t="s">
        <v>98</v>
      </c>
      <c r="F87" s="256"/>
      <c r="G87" s="256"/>
      <c r="H87" s="256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99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35" t="str">
        <f>E11</f>
        <v>003 - Ostatní a vedlejší náklady</v>
      </c>
      <c r="F89" s="256"/>
      <c r="G89" s="256"/>
      <c r="H89" s="256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9. 2. 2021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Bohumín</v>
      </c>
      <c r="G93" s="32"/>
      <c r="H93" s="32"/>
      <c r="I93" s="27" t="s">
        <v>30</v>
      </c>
      <c r="J93" s="30" t="str">
        <f>E23</f>
        <v>RP Projekt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27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102</v>
      </c>
      <c r="D96" s="106"/>
      <c r="E96" s="106"/>
      <c r="F96" s="106"/>
      <c r="G96" s="106"/>
      <c r="H96" s="106"/>
      <c r="I96" s="106"/>
      <c r="J96" s="115" t="s">
        <v>103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104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105</v>
      </c>
    </row>
    <row r="99" spans="1:47" s="9" customFormat="1" ht="24.95" customHeight="1">
      <c r="B99" s="117"/>
      <c r="D99" s="118" t="s">
        <v>908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10" customFormat="1" ht="19.899999999999999" customHeight="1">
      <c r="B100" s="121"/>
      <c r="D100" s="122" t="s">
        <v>909</v>
      </c>
      <c r="E100" s="123"/>
      <c r="F100" s="123"/>
      <c r="G100" s="123"/>
      <c r="H100" s="123"/>
      <c r="I100" s="123"/>
      <c r="J100" s="124">
        <f>J124</f>
        <v>0</v>
      </c>
      <c r="L100" s="121"/>
    </row>
    <row r="101" spans="1:47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6.95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4.95" customHeight="1">
      <c r="A107" s="32"/>
      <c r="B107" s="33"/>
      <c r="C107" s="21" t="s">
        <v>124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>
      <c r="A110" s="32"/>
      <c r="B110" s="33"/>
      <c r="C110" s="32"/>
      <c r="D110" s="32"/>
      <c r="E110" s="257" t="str">
        <f>E7</f>
        <v>Masarykova ZŠ - oprava sociálního zázemí u tělocvičny</v>
      </c>
      <c r="F110" s="258"/>
      <c r="G110" s="258"/>
      <c r="H110" s="258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>
      <c r="B111" s="20"/>
      <c r="C111" s="27" t="s">
        <v>97</v>
      </c>
      <c r="L111" s="20"/>
    </row>
    <row r="112" spans="1:47" s="2" customFormat="1" ht="16.5" customHeight="1">
      <c r="A112" s="32"/>
      <c r="B112" s="33"/>
      <c r="C112" s="32"/>
      <c r="D112" s="32"/>
      <c r="E112" s="257" t="s">
        <v>98</v>
      </c>
      <c r="F112" s="256"/>
      <c r="G112" s="256"/>
      <c r="H112" s="256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99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35" t="str">
        <f>E11</f>
        <v>003 - Ostatní a vedlejší náklady</v>
      </c>
      <c r="F114" s="256"/>
      <c r="G114" s="256"/>
      <c r="H114" s="256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F14</f>
        <v xml:space="preserve"> </v>
      </c>
      <c r="G116" s="32"/>
      <c r="H116" s="32"/>
      <c r="I116" s="27" t="s">
        <v>22</v>
      </c>
      <c r="J116" s="55" t="str">
        <f>IF(J14="","",J14)</f>
        <v>9. 2. 2021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24</v>
      </c>
      <c r="D118" s="32"/>
      <c r="E118" s="32"/>
      <c r="F118" s="25" t="str">
        <f>E17</f>
        <v>Město Bohumín</v>
      </c>
      <c r="G118" s="32"/>
      <c r="H118" s="32"/>
      <c r="I118" s="27" t="s">
        <v>30</v>
      </c>
      <c r="J118" s="30" t="str">
        <f>E23</f>
        <v>RP Projekt s.r.o.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28</v>
      </c>
      <c r="D119" s="32"/>
      <c r="E119" s="32"/>
      <c r="F119" s="25" t="str">
        <f>IF(E20="","",E20)</f>
        <v>Vyplň údaj</v>
      </c>
      <c r="G119" s="32"/>
      <c r="H119" s="32"/>
      <c r="I119" s="27" t="s">
        <v>33</v>
      </c>
      <c r="J119" s="30" t="str">
        <f>E26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5"/>
      <c r="B121" s="126"/>
      <c r="C121" s="127" t="s">
        <v>125</v>
      </c>
      <c r="D121" s="128" t="s">
        <v>60</v>
      </c>
      <c r="E121" s="128" t="s">
        <v>56</v>
      </c>
      <c r="F121" s="128" t="s">
        <v>57</v>
      </c>
      <c r="G121" s="128" t="s">
        <v>126</v>
      </c>
      <c r="H121" s="128" t="s">
        <v>127</v>
      </c>
      <c r="I121" s="128" t="s">
        <v>128</v>
      </c>
      <c r="J121" s="128" t="s">
        <v>103</v>
      </c>
      <c r="K121" s="129" t="s">
        <v>129</v>
      </c>
      <c r="L121" s="130"/>
      <c r="M121" s="62" t="s">
        <v>1</v>
      </c>
      <c r="N121" s="63" t="s">
        <v>39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>
      <c r="A122" s="32"/>
      <c r="B122" s="33"/>
      <c r="C122" s="69" t="s">
        <v>136</v>
      </c>
      <c r="D122" s="32"/>
      <c r="E122" s="32"/>
      <c r="F122" s="32"/>
      <c r="G122" s="32"/>
      <c r="H122" s="32"/>
      <c r="I122" s="32"/>
      <c r="J122" s="131">
        <f>BK122</f>
        <v>0</v>
      </c>
      <c r="K122" s="32"/>
      <c r="L122" s="33"/>
      <c r="M122" s="65"/>
      <c r="N122" s="56"/>
      <c r="O122" s="66"/>
      <c r="P122" s="132">
        <f>P123</f>
        <v>0</v>
      </c>
      <c r="Q122" s="66"/>
      <c r="R122" s="132">
        <f>R123</f>
        <v>0</v>
      </c>
      <c r="S122" s="66"/>
      <c r="T122" s="133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74</v>
      </c>
      <c r="AU122" s="17" t="s">
        <v>105</v>
      </c>
      <c r="BK122" s="134">
        <f>BK123</f>
        <v>0</v>
      </c>
    </row>
    <row r="123" spans="1:65" s="12" customFormat="1" ht="25.9" customHeight="1">
      <c r="B123" s="135"/>
      <c r="D123" s="136" t="s">
        <v>74</v>
      </c>
      <c r="E123" s="137" t="s">
        <v>910</v>
      </c>
      <c r="F123" s="137" t="s">
        <v>911</v>
      </c>
      <c r="I123" s="138"/>
      <c r="J123" s="139">
        <f>BK123</f>
        <v>0</v>
      </c>
      <c r="L123" s="135"/>
      <c r="M123" s="140"/>
      <c r="N123" s="141"/>
      <c r="O123" s="141"/>
      <c r="P123" s="142">
        <f>P124</f>
        <v>0</v>
      </c>
      <c r="Q123" s="141"/>
      <c r="R123" s="142">
        <f>R124</f>
        <v>0</v>
      </c>
      <c r="S123" s="141"/>
      <c r="T123" s="143">
        <f>T124</f>
        <v>0</v>
      </c>
      <c r="AR123" s="136" t="s">
        <v>147</v>
      </c>
      <c r="AT123" s="144" t="s">
        <v>74</v>
      </c>
      <c r="AU123" s="144" t="s">
        <v>75</v>
      </c>
      <c r="AY123" s="136" t="s">
        <v>139</v>
      </c>
      <c r="BK123" s="145">
        <f>BK124</f>
        <v>0</v>
      </c>
    </row>
    <row r="124" spans="1:65" s="12" customFormat="1" ht="22.9" customHeight="1">
      <c r="B124" s="135"/>
      <c r="D124" s="136" t="s">
        <v>74</v>
      </c>
      <c r="E124" s="146" t="s">
        <v>912</v>
      </c>
      <c r="F124" s="146" t="s">
        <v>94</v>
      </c>
      <c r="I124" s="138"/>
      <c r="J124" s="147">
        <f>BK124</f>
        <v>0</v>
      </c>
      <c r="L124" s="135"/>
      <c r="M124" s="140"/>
      <c r="N124" s="141"/>
      <c r="O124" s="141"/>
      <c r="P124" s="142">
        <f>SUM(P125:P150)</f>
        <v>0</v>
      </c>
      <c r="Q124" s="141"/>
      <c r="R124" s="142">
        <f>SUM(R125:R150)</f>
        <v>0</v>
      </c>
      <c r="S124" s="141"/>
      <c r="T124" s="143">
        <f>SUM(T125:T150)</f>
        <v>0</v>
      </c>
      <c r="AR124" s="136" t="s">
        <v>147</v>
      </c>
      <c r="AT124" s="144" t="s">
        <v>74</v>
      </c>
      <c r="AU124" s="144" t="s">
        <v>82</v>
      </c>
      <c r="AY124" s="136" t="s">
        <v>139</v>
      </c>
      <c r="BK124" s="145">
        <f>SUM(BK125:BK150)</f>
        <v>0</v>
      </c>
    </row>
    <row r="125" spans="1:65" s="2" customFormat="1" ht="36">
      <c r="A125" s="32"/>
      <c r="B125" s="148"/>
      <c r="C125" s="149" t="s">
        <v>82</v>
      </c>
      <c r="D125" s="149" t="s">
        <v>142</v>
      </c>
      <c r="E125" s="150" t="s">
        <v>913</v>
      </c>
      <c r="F125" s="151" t="s">
        <v>914</v>
      </c>
      <c r="G125" s="152" t="s">
        <v>272</v>
      </c>
      <c r="H125" s="153">
        <v>1</v>
      </c>
      <c r="I125" s="154"/>
      <c r="J125" s="155">
        <f>ROUND(I125*H125,2)</f>
        <v>0</v>
      </c>
      <c r="K125" s="151" t="s">
        <v>1</v>
      </c>
      <c r="L125" s="33"/>
      <c r="M125" s="156" t="s">
        <v>1</v>
      </c>
      <c r="N125" s="157" t="s">
        <v>40</v>
      </c>
      <c r="O125" s="58"/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0" t="s">
        <v>639</v>
      </c>
      <c r="AT125" s="160" t="s">
        <v>142</v>
      </c>
      <c r="AU125" s="160" t="s">
        <v>84</v>
      </c>
      <c r="AY125" s="17" t="s">
        <v>139</v>
      </c>
      <c r="BE125" s="161">
        <f>IF(N125="základní",J125,0)</f>
        <v>0</v>
      </c>
      <c r="BF125" s="161">
        <f>IF(N125="snížená",J125,0)</f>
        <v>0</v>
      </c>
      <c r="BG125" s="161">
        <f>IF(N125="zákl. přenesená",J125,0)</f>
        <v>0</v>
      </c>
      <c r="BH125" s="161">
        <f>IF(N125="sníž. přenesená",J125,0)</f>
        <v>0</v>
      </c>
      <c r="BI125" s="161">
        <f>IF(N125="nulová",J125,0)</f>
        <v>0</v>
      </c>
      <c r="BJ125" s="17" t="s">
        <v>82</v>
      </c>
      <c r="BK125" s="161">
        <f>ROUND(I125*H125,2)</f>
        <v>0</v>
      </c>
      <c r="BL125" s="17" t="s">
        <v>639</v>
      </c>
      <c r="BM125" s="160" t="s">
        <v>915</v>
      </c>
    </row>
    <row r="126" spans="1:65" s="2" customFormat="1" ht="29.25">
      <c r="A126" s="32"/>
      <c r="B126" s="33"/>
      <c r="C126" s="32"/>
      <c r="D126" s="162" t="s">
        <v>149</v>
      </c>
      <c r="E126" s="32"/>
      <c r="F126" s="163" t="s">
        <v>916</v>
      </c>
      <c r="G126" s="32"/>
      <c r="H126" s="32"/>
      <c r="I126" s="164"/>
      <c r="J126" s="32"/>
      <c r="K126" s="32"/>
      <c r="L126" s="33"/>
      <c r="M126" s="165"/>
      <c r="N126" s="166"/>
      <c r="O126" s="58"/>
      <c r="P126" s="58"/>
      <c r="Q126" s="58"/>
      <c r="R126" s="58"/>
      <c r="S126" s="58"/>
      <c r="T126" s="5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149</v>
      </c>
      <c r="AU126" s="17" t="s">
        <v>84</v>
      </c>
    </row>
    <row r="127" spans="1:65" s="2" customFormat="1" ht="24">
      <c r="A127" s="32"/>
      <c r="B127" s="148"/>
      <c r="C127" s="149" t="s">
        <v>84</v>
      </c>
      <c r="D127" s="149" t="s">
        <v>142</v>
      </c>
      <c r="E127" s="150" t="s">
        <v>917</v>
      </c>
      <c r="F127" s="151" t="s">
        <v>918</v>
      </c>
      <c r="G127" s="152" t="s">
        <v>272</v>
      </c>
      <c r="H127" s="153">
        <v>1</v>
      </c>
      <c r="I127" s="154"/>
      <c r="J127" s="155">
        <f>ROUND(I127*H127,2)</f>
        <v>0</v>
      </c>
      <c r="K127" s="151" t="s">
        <v>1</v>
      </c>
      <c r="L127" s="33"/>
      <c r="M127" s="156" t="s">
        <v>1</v>
      </c>
      <c r="N127" s="157" t="s">
        <v>40</v>
      </c>
      <c r="O127" s="58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0" t="s">
        <v>639</v>
      </c>
      <c r="AT127" s="160" t="s">
        <v>142</v>
      </c>
      <c r="AU127" s="160" t="s">
        <v>84</v>
      </c>
      <c r="AY127" s="17" t="s">
        <v>139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7" t="s">
        <v>82</v>
      </c>
      <c r="BK127" s="161">
        <f>ROUND(I127*H127,2)</f>
        <v>0</v>
      </c>
      <c r="BL127" s="17" t="s">
        <v>639</v>
      </c>
      <c r="BM127" s="160" t="s">
        <v>919</v>
      </c>
    </row>
    <row r="128" spans="1:65" s="2" customFormat="1" ht="19.5">
      <c r="A128" s="32"/>
      <c r="B128" s="33"/>
      <c r="C128" s="32"/>
      <c r="D128" s="162" t="s">
        <v>149</v>
      </c>
      <c r="E128" s="32"/>
      <c r="F128" s="163" t="s">
        <v>918</v>
      </c>
      <c r="G128" s="32"/>
      <c r="H128" s="32"/>
      <c r="I128" s="164"/>
      <c r="J128" s="32"/>
      <c r="K128" s="32"/>
      <c r="L128" s="33"/>
      <c r="M128" s="165"/>
      <c r="N128" s="166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149</v>
      </c>
      <c r="AU128" s="17" t="s">
        <v>84</v>
      </c>
    </row>
    <row r="129" spans="1:65" s="2" customFormat="1" ht="16.5" customHeight="1">
      <c r="A129" s="32"/>
      <c r="B129" s="148"/>
      <c r="C129" s="149" t="s">
        <v>140</v>
      </c>
      <c r="D129" s="149" t="s">
        <v>142</v>
      </c>
      <c r="E129" s="150" t="s">
        <v>920</v>
      </c>
      <c r="F129" s="151" t="s">
        <v>921</v>
      </c>
      <c r="G129" s="152" t="s">
        <v>638</v>
      </c>
      <c r="H129" s="153">
        <v>16</v>
      </c>
      <c r="I129" s="154"/>
      <c r="J129" s="155">
        <f>ROUND(I129*H129,2)</f>
        <v>0</v>
      </c>
      <c r="K129" s="151" t="s">
        <v>1</v>
      </c>
      <c r="L129" s="33"/>
      <c r="M129" s="156" t="s">
        <v>1</v>
      </c>
      <c r="N129" s="157" t="s">
        <v>40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0" t="s">
        <v>639</v>
      </c>
      <c r="AT129" s="160" t="s">
        <v>142</v>
      </c>
      <c r="AU129" s="160" t="s">
        <v>84</v>
      </c>
      <c r="AY129" s="17" t="s">
        <v>139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17" t="s">
        <v>82</v>
      </c>
      <c r="BK129" s="161">
        <f>ROUND(I129*H129,2)</f>
        <v>0</v>
      </c>
      <c r="BL129" s="17" t="s">
        <v>639</v>
      </c>
      <c r="BM129" s="160" t="s">
        <v>922</v>
      </c>
    </row>
    <row r="130" spans="1:65" s="2" customFormat="1">
      <c r="A130" s="32"/>
      <c r="B130" s="33"/>
      <c r="C130" s="32"/>
      <c r="D130" s="162" t="s">
        <v>149</v>
      </c>
      <c r="E130" s="32"/>
      <c r="F130" s="163" t="s">
        <v>921</v>
      </c>
      <c r="G130" s="32"/>
      <c r="H130" s="32"/>
      <c r="I130" s="164"/>
      <c r="J130" s="32"/>
      <c r="K130" s="32"/>
      <c r="L130" s="33"/>
      <c r="M130" s="165"/>
      <c r="N130" s="166"/>
      <c r="O130" s="58"/>
      <c r="P130" s="58"/>
      <c r="Q130" s="58"/>
      <c r="R130" s="58"/>
      <c r="S130" s="58"/>
      <c r="T130" s="59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149</v>
      </c>
      <c r="AU130" s="17" t="s">
        <v>84</v>
      </c>
    </row>
    <row r="131" spans="1:65" s="2" customFormat="1" ht="21.75" customHeight="1">
      <c r="A131" s="32"/>
      <c r="B131" s="148"/>
      <c r="C131" s="149" t="s">
        <v>147</v>
      </c>
      <c r="D131" s="149" t="s">
        <v>142</v>
      </c>
      <c r="E131" s="150" t="s">
        <v>923</v>
      </c>
      <c r="F131" s="151" t="s">
        <v>924</v>
      </c>
      <c r="G131" s="152" t="s">
        <v>272</v>
      </c>
      <c r="H131" s="153">
        <v>1</v>
      </c>
      <c r="I131" s="154"/>
      <c r="J131" s="155">
        <f>ROUND(I131*H131,2)</f>
        <v>0</v>
      </c>
      <c r="K131" s="151" t="s">
        <v>1</v>
      </c>
      <c r="L131" s="33"/>
      <c r="M131" s="156" t="s">
        <v>1</v>
      </c>
      <c r="N131" s="157" t="s">
        <v>40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0" t="s">
        <v>639</v>
      </c>
      <c r="AT131" s="160" t="s">
        <v>142</v>
      </c>
      <c r="AU131" s="160" t="s">
        <v>84</v>
      </c>
      <c r="AY131" s="17" t="s">
        <v>139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7" t="s">
        <v>82</v>
      </c>
      <c r="BK131" s="161">
        <f>ROUND(I131*H131,2)</f>
        <v>0</v>
      </c>
      <c r="BL131" s="17" t="s">
        <v>639</v>
      </c>
      <c r="BM131" s="160" t="s">
        <v>925</v>
      </c>
    </row>
    <row r="132" spans="1:65" s="2" customFormat="1">
      <c r="A132" s="32"/>
      <c r="B132" s="33"/>
      <c r="C132" s="32"/>
      <c r="D132" s="162" t="s">
        <v>149</v>
      </c>
      <c r="E132" s="32"/>
      <c r="F132" s="163" t="s">
        <v>924</v>
      </c>
      <c r="G132" s="32"/>
      <c r="H132" s="32"/>
      <c r="I132" s="164"/>
      <c r="J132" s="32"/>
      <c r="K132" s="32"/>
      <c r="L132" s="33"/>
      <c r="M132" s="165"/>
      <c r="N132" s="166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149</v>
      </c>
      <c r="AU132" s="17" t="s">
        <v>84</v>
      </c>
    </row>
    <row r="133" spans="1:65" s="2" customFormat="1" ht="24">
      <c r="A133" s="32"/>
      <c r="B133" s="148"/>
      <c r="C133" s="149" t="s">
        <v>170</v>
      </c>
      <c r="D133" s="149" t="s">
        <v>142</v>
      </c>
      <c r="E133" s="150" t="s">
        <v>926</v>
      </c>
      <c r="F133" s="151" t="s">
        <v>927</v>
      </c>
      <c r="G133" s="152" t="s">
        <v>272</v>
      </c>
      <c r="H133" s="153">
        <v>1</v>
      </c>
      <c r="I133" s="154"/>
      <c r="J133" s="155">
        <f>ROUND(I133*H133,2)</f>
        <v>0</v>
      </c>
      <c r="K133" s="151" t="s">
        <v>1</v>
      </c>
      <c r="L133" s="33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0" t="s">
        <v>639</v>
      </c>
      <c r="AT133" s="160" t="s">
        <v>142</v>
      </c>
      <c r="AU133" s="160" t="s">
        <v>84</v>
      </c>
      <c r="AY133" s="17" t="s">
        <v>139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7" t="s">
        <v>82</v>
      </c>
      <c r="BK133" s="161">
        <f>ROUND(I133*H133,2)</f>
        <v>0</v>
      </c>
      <c r="BL133" s="17" t="s">
        <v>639</v>
      </c>
      <c r="BM133" s="160" t="s">
        <v>928</v>
      </c>
    </row>
    <row r="134" spans="1:65" s="2" customFormat="1" ht="19.5">
      <c r="A134" s="32"/>
      <c r="B134" s="33"/>
      <c r="C134" s="32"/>
      <c r="D134" s="162" t="s">
        <v>149</v>
      </c>
      <c r="E134" s="32"/>
      <c r="F134" s="163" t="s">
        <v>927</v>
      </c>
      <c r="G134" s="32"/>
      <c r="H134" s="32"/>
      <c r="I134" s="164"/>
      <c r="J134" s="32"/>
      <c r="K134" s="32"/>
      <c r="L134" s="33"/>
      <c r="M134" s="165"/>
      <c r="N134" s="166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149</v>
      </c>
      <c r="AU134" s="17" t="s">
        <v>84</v>
      </c>
    </row>
    <row r="135" spans="1:65" s="2" customFormat="1" ht="48">
      <c r="A135" s="32"/>
      <c r="B135" s="148"/>
      <c r="C135" s="149" t="s">
        <v>159</v>
      </c>
      <c r="D135" s="149" t="s">
        <v>142</v>
      </c>
      <c r="E135" s="150" t="s">
        <v>929</v>
      </c>
      <c r="F135" s="151" t="s">
        <v>930</v>
      </c>
      <c r="G135" s="152" t="s">
        <v>272</v>
      </c>
      <c r="H135" s="153">
        <v>1</v>
      </c>
      <c r="I135" s="154"/>
      <c r="J135" s="155">
        <f>ROUND(I135*H135,2)</f>
        <v>0</v>
      </c>
      <c r="K135" s="151" t="s">
        <v>1</v>
      </c>
      <c r="L135" s="33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0" t="s">
        <v>639</v>
      </c>
      <c r="AT135" s="160" t="s">
        <v>142</v>
      </c>
      <c r="AU135" s="160" t="s">
        <v>84</v>
      </c>
      <c r="AY135" s="17" t="s">
        <v>139</v>
      </c>
      <c r="BE135" s="161">
        <f>IF(N135="základní",J135,0)</f>
        <v>0</v>
      </c>
      <c r="BF135" s="161">
        <f>IF(N135="snížená",J135,0)</f>
        <v>0</v>
      </c>
      <c r="BG135" s="161">
        <f>IF(N135="zákl. přenesená",J135,0)</f>
        <v>0</v>
      </c>
      <c r="BH135" s="161">
        <f>IF(N135="sníž. přenesená",J135,0)</f>
        <v>0</v>
      </c>
      <c r="BI135" s="161">
        <f>IF(N135="nulová",J135,0)</f>
        <v>0</v>
      </c>
      <c r="BJ135" s="17" t="s">
        <v>82</v>
      </c>
      <c r="BK135" s="161">
        <f>ROUND(I135*H135,2)</f>
        <v>0</v>
      </c>
      <c r="BL135" s="17" t="s">
        <v>639</v>
      </c>
      <c r="BM135" s="160" t="s">
        <v>931</v>
      </c>
    </row>
    <row r="136" spans="1:65" s="2" customFormat="1" ht="29.25">
      <c r="A136" s="32"/>
      <c r="B136" s="33"/>
      <c r="C136" s="32"/>
      <c r="D136" s="162" t="s">
        <v>149</v>
      </c>
      <c r="E136" s="32"/>
      <c r="F136" s="163" t="s">
        <v>930</v>
      </c>
      <c r="G136" s="32"/>
      <c r="H136" s="32"/>
      <c r="I136" s="164"/>
      <c r="J136" s="32"/>
      <c r="K136" s="32"/>
      <c r="L136" s="33"/>
      <c r="M136" s="165"/>
      <c r="N136" s="166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149</v>
      </c>
      <c r="AU136" s="17" t="s">
        <v>84</v>
      </c>
    </row>
    <row r="137" spans="1:65" s="2" customFormat="1" ht="33" customHeight="1">
      <c r="A137" s="32"/>
      <c r="B137" s="148"/>
      <c r="C137" s="149" t="s">
        <v>181</v>
      </c>
      <c r="D137" s="149" t="s">
        <v>142</v>
      </c>
      <c r="E137" s="150" t="s">
        <v>932</v>
      </c>
      <c r="F137" s="151" t="s">
        <v>933</v>
      </c>
      <c r="G137" s="152" t="s">
        <v>272</v>
      </c>
      <c r="H137" s="153">
        <v>1</v>
      </c>
      <c r="I137" s="154"/>
      <c r="J137" s="155">
        <f>ROUND(I137*H137,2)</f>
        <v>0</v>
      </c>
      <c r="K137" s="151" t="s">
        <v>1</v>
      </c>
      <c r="L137" s="33"/>
      <c r="M137" s="156" t="s">
        <v>1</v>
      </c>
      <c r="N137" s="157" t="s">
        <v>40</v>
      </c>
      <c r="O137" s="58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0" t="s">
        <v>639</v>
      </c>
      <c r="AT137" s="160" t="s">
        <v>142</v>
      </c>
      <c r="AU137" s="160" t="s">
        <v>84</v>
      </c>
      <c r="AY137" s="17" t="s">
        <v>139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17" t="s">
        <v>82</v>
      </c>
      <c r="BK137" s="161">
        <f>ROUND(I137*H137,2)</f>
        <v>0</v>
      </c>
      <c r="BL137" s="17" t="s">
        <v>639</v>
      </c>
      <c r="BM137" s="160" t="s">
        <v>934</v>
      </c>
    </row>
    <row r="138" spans="1:65" s="2" customFormat="1" ht="29.25">
      <c r="A138" s="32"/>
      <c r="B138" s="33"/>
      <c r="C138" s="32"/>
      <c r="D138" s="162" t="s">
        <v>149</v>
      </c>
      <c r="E138" s="32"/>
      <c r="F138" s="163" t="s">
        <v>935</v>
      </c>
      <c r="G138" s="32"/>
      <c r="H138" s="32"/>
      <c r="I138" s="164"/>
      <c r="J138" s="32"/>
      <c r="K138" s="32"/>
      <c r="L138" s="33"/>
      <c r="M138" s="165"/>
      <c r="N138" s="166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149</v>
      </c>
      <c r="AU138" s="17" t="s">
        <v>84</v>
      </c>
    </row>
    <row r="139" spans="1:65" s="2" customFormat="1" ht="60">
      <c r="A139" s="32"/>
      <c r="B139" s="148"/>
      <c r="C139" s="149" t="s">
        <v>186</v>
      </c>
      <c r="D139" s="149" t="s">
        <v>142</v>
      </c>
      <c r="E139" s="150" t="s">
        <v>936</v>
      </c>
      <c r="F139" s="151" t="s">
        <v>937</v>
      </c>
      <c r="G139" s="152" t="s">
        <v>272</v>
      </c>
      <c r="H139" s="153">
        <v>1</v>
      </c>
      <c r="I139" s="154"/>
      <c r="J139" s="155">
        <f>ROUND(I139*H139,2)</f>
        <v>0</v>
      </c>
      <c r="K139" s="151" t="s">
        <v>1</v>
      </c>
      <c r="L139" s="33"/>
      <c r="M139" s="156" t="s">
        <v>1</v>
      </c>
      <c r="N139" s="157" t="s">
        <v>40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0" t="s">
        <v>639</v>
      </c>
      <c r="AT139" s="160" t="s">
        <v>142</v>
      </c>
      <c r="AU139" s="160" t="s">
        <v>84</v>
      </c>
      <c r="AY139" s="17" t="s">
        <v>139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7" t="s">
        <v>82</v>
      </c>
      <c r="BK139" s="161">
        <f>ROUND(I139*H139,2)</f>
        <v>0</v>
      </c>
      <c r="BL139" s="17" t="s">
        <v>639</v>
      </c>
      <c r="BM139" s="160" t="s">
        <v>938</v>
      </c>
    </row>
    <row r="140" spans="1:65" s="2" customFormat="1" ht="48.75">
      <c r="A140" s="32"/>
      <c r="B140" s="33"/>
      <c r="C140" s="32"/>
      <c r="D140" s="162" t="s">
        <v>149</v>
      </c>
      <c r="E140" s="32"/>
      <c r="F140" s="163" t="s">
        <v>939</v>
      </c>
      <c r="G140" s="32"/>
      <c r="H140" s="32"/>
      <c r="I140" s="164"/>
      <c r="J140" s="32"/>
      <c r="K140" s="32"/>
      <c r="L140" s="33"/>
      <c r="M140" s="165"/>
      <c r="N140" s="166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149</v>
      </c>
      <c r="AU140" s="17" t="s">
        <v>84</v>
      </c>
    </row>
    <row r="141" spans="1:65" s="2" customFormat="1" ht="48">
      <c r="A141" s="32"/>
      <c r="B141" s="148"/>
      <c r="C141" s="149" t="s">
        <v>196</v>
      </c>
      <c r="D141" s="149" t="s">
        <v>142</v>
      </c>
      <c r="E141" s="150" t="s">
        <v>940</v>
      </c>
      <c r="F141" s="151" t="s">
        <v>941</v>
      </c>
      <c r="G141" s="152" t="s">
        <v>272</v>
      </c>
      <c r="H141" s="153">
        <v>1</v>
      </c>
      <c r="I141" s="154"/>
      <c r="J141" s="155">
        <f>ROUND(I141*H141,2)</f>
        <v>0</v>
      </c>
      <c r="K141" s="151" t="s">
        <v>1</v>
      </c>
      <c r="L141" s="33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0" t="s">
        <v>639</v>
      </c>
      <c r="AT141" s="160" t="s">
        <v>142</v>
      </c>
      <c r="AU141" s="160" t="s">
        <v>84</v>
      </c>
      <c r="AY141" s="17" t="s">
        <v>139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7" t="s">
        <v>82</v>
      </c>
      <c r="BK141" s="161">
        <f>ROUND(I141*H141,2)</f>
        <v>0</v>
      </c>
      <c r="BL141" s="17" t="s">
        <v>639</v>
      </c>
      <c r="BM141" s="160" t="s">
        <v>942</v>
      </c>
    </row>
    <row r="142" spans="1:65" s="2" customFormat="1" ht="39">
      <c r="A142" s="32"/>
      <c r="B142" s="33"/>
      <c r="C142" s="32"/>
      <c r="D142" s="162" t="s">
        <v>149</v>
      </c>
      <c r="E142" s="32"/>
      <c r="F142" s="163" t="s">
        <v>943</v>
      </c>
      <c r="G142" s="32"/>
      <c r="H142" s="32"/>
      <c r="I142" s="164"/>
      <c r="J142" s="32"/>
      <c r="K142" s="32"/>
      <c r="L142" s="33"/>
      <c r="M142" s="165"/>
      <c r="N142" s="166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149</v>
      </c>
      <c r="AU142" s="17" t="s">
        <v>84</v>
      </c>
    </row>
    <row r="143" spans="1:65" s="2" customFormat="1" ht="72">
      <c r="A143" s="32"/>
      <c r="B143" s="148"/>
      <c r="C143" s="149" t="s">
        <v>203</v>
      </c>
      <c r="D143" s="149" t="s">
        <v>142</v>
      </c>
      <c r="E143" s="150" t="s">
        <v>944</v>
      </c>
      <c r="F143" s="151" t="s">
        <v>945</v>
      </c>
      <c r="G143" s="152" t="s">
        <v>272</v>
      </c>
      <c r="H143" s="153">
        <v>1</v>
      </c>
      <c r="I143" s="154"/>
      <c r="J143" s="155">
        <f>ROUND(I143*H143,2)</f>
        <v>0</v>
      </c>
      <c r="K143" s="151" t="s">
        <v>1</v>
      </c>
      <c r="L143" s="33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0" t="s">
        <v>639</v>
      </c>
      <c r="AT143" s="160" t="s">
        <v>142</v>
      </c>
      <c r="AU143" s="160" t="s">
        <v>84</v>
      </c>
      <c r="AY143" s="17" t="s">
        <v>139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7" t="s">
        <v>82</v>
      </c>
      <c r="BK143" s="161">
        <f>ROUND(I143*H143,2)</f>
        <v>0</v>
      </c>
      <c r="BL143" s="17" t="s">
        <v>639</v>
      </c>
      <c r="BM143" s="160" t="s">
        <v>946</v>
      </c>
    </row>
    <row r="144" spans="1:65" s="2" customFormat="1" ht="58.5">
      <c r="A144" s="32"/>
      <c r="B144" s="33"/>
      <c r="C144" s="32"/>
      <c r="D144" s="162" t="s">
        <v>149</v>
      </c>
      <c r="E144" s="32"/>
      <c r="F144" s="163" t="s">
        <v>947</v>
      </c>
      <c r="G144" s="32"/>
      <c r="H144" s="32"/>
      <c r="I144" s="164"/>
      <c r="J144" s="32"/>
      <c r="K144" s="32"/>
      <c r="L144" s="33"/>
      <c r="M144" s="165"/>
      <c r="N144" s="166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149</v>
      </c>
      <c r="AU144" s="17" t="s">
        <v>84</v>
      </c>
    </row>
    <row r="145" spans="1:65" s="2" customFormat="1" ht="44.25" customHeight="1">
      <c r="A145" s="32"/>
      <c r="B145" s="148"/>
      <c r="C145" s="149" t="s">
        <v>212</v>
      </c>
      <c r="D145" s="149" t="s">
        <v>142</v>
      </c>
      <c r="E145" s="150" t="s">
        <v>948</v>
      </c>
      <c r="F145" s="151" t="s">
        <v>949</v>
      </c>
      <c r="G145" s="152" t="s">
        <v>272</v>
      </c>
      <c r="H145" s="153">
        <v>1</v>
      </c>
      <c r="I145" s="154"/>
      <c r="J145" s="155">
        <f>ROUND(I145*H145,2)</f>
        <v>0</v>
      </c>
      <c r="K145" s="151" t="s">
        <v>1</v>
      </c>
      <c r="L145" s="33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0" t="s">
        <v>639</v>
      </c>
      <c r="AT145" s="160" t="s">
        <v>142</v>
      </c>
      <c r="AU145" s="160" t="s">
        <v>84</v>
      </c>
      <c r="AY145" s="17" t="s">
        <v>139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7" t="s">
        <v>82</v>
      </c>
      <c r="BK145" s="161">
        <f>ROUND(I145*H145,2)</f>
        <v>0</v>
      </c>
      <c r="BL145" s="17" t="s">
        <v>639</v>
      </c>
      <c r="BM145" s="160" t="s">
        <v>950</v>
      </c>
    </row>
    <row r="146" spans="1:65" s="2" customFormat="1" ht="39">
      <c r="A146" s="32"/>
      <c r="B146" s="33"/>
      <c r="C146" s="32"/>
      <c r="D146" s="162" t="s">
        <v>149</v>
      </c>
      <c r="E146" s="32"/>
      <c r="F146" s="163" t="s">
        <v>951</v>
      </c>
      <c r="G146" s="32"/>
      <c r="H146" s="32"/>
      <c r="I146" s="164"/>
      <c r="J146" s="32"/>
      <c r="K146" s="32"/>
      <c r="L146" s="33"/>
      <c r="M146" s="165"/>
      <c r="N146" s="166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149</v>
      </c>
      <c r="AU146" s="17" t="s">
        <v>84</v>
      </c>
    </row>
    <row r="147" spans="1:65" s="2" customFormat="1" ht="16.5" customHeight="1">
      <c r="A147" s="32"/>
      <c r="B147" s="148"/>
      <c r="C147" s="149" t="s">
        <v>219</v>
      </c>
      <c r="D147" s="149" t="s">
        <v>142</v>
      </c>
      <c r="E147" s="150" t="s">
        <v>952</v>
      </c>
      <c r="F147" s="151" t="s">
        <v>953</v>
      </c>
      <c r="G147" s="152" t="s">
        <v>272</v>
      </c>
      <c r="H147" s="153">
        <v>1</v>
      </c>
      <c r="I147" s="154"/>
      <c r="J147" s="155">
        <f>ROUND(I147*H147,2)</f>
        <v>0</v>
      </c>
      <c r="K147" s="151" t="s">
        <v>1</v>
      </c>
      <c r="L147" s="33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0" t="s">
        <v>639</v>
      </c>
      <c r="AT147" s="160" t="s">
        <v>142</v>
      </c>
      <c r="AU147" s="160" t="s">
        <v>84</v>
      </c>
      <c r="AY147" s="17" t="s">
        <v>139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7" t="s">
        <v>82</v>
      </c>
      <c r="BK147" s="161">
        <f>ROUND(I147*H147,2)</f>
        <v>0</v>
      </c>
      <c r="BL147" s="17" t="s">
        <v>639</v>
      </c>
      <c r="BM147" s="160" t="s">
        <v>954</v>
      </c>
    </row>
    <row r="148" spans="1:65" s="2" customFormat="1">
      <c r="A148" s="32"/>
      <c r="B148" s="33"/>
      <c r="C148" s="32"/>
      <c r="D148" s="162" t="s">
        <v>149</v>
      </c>
      <c r="E148" s="32"/>
      <c r="F148" s="163" t="s">
        <v>953</v>
      </c>
      <c r="G148" s="32"/>
      <c r="H148" s="32"/>
      <c r="I148" s="164"/>
      <c r="J148" s="32"/>
      <c r="K148" s="32"/>
      <c r="L148" s="33"/>
      <c r="M148" s="165"/>
      <c r="N148" s="166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149</v>
      </c>
      <c r="AU148" s="17" t="s">
        <v>84</v>
      </c>
    </row>
    <row r="149" spans="1:65" s="2" customFormat="1" ht="16.5" customHeight="1">
      <c r="A149" s="32"/>
      <c r="B149" s="148"/>
      <c r="C149" s="149" t="s">
        <v>227</v>
      </c>
      <c r="D149" s="149" t="s">
        <v>142</v>
      </c>
      <c r="E149" s="150" t="s">
        <v>955</v>
      </c>
      <c r="F149" s="151" t="s">
        <v>956</v>
      </c>
      <c r="G149" s="152" t="s">
        <v>272</v>
      </c>
      <c r="H149" s="153">
        <v>1</v>
      </c>
      <c r="I149" s="154"/>
      <c r="J149" s="155">
        <f>ROUND(I149*H149,2)</f>
        <v>0</v>
      </c>
      <c r="K149" s="151" t="s">
        <v>1</v>
      </c>
      <c r="L149" s="33"/>
      <c r="M149" s="156" t="s">
        <v>1</v>
      </c>
      <c r="N149" s="157" t="s">
        <v>40</v>
      </c>
      <c r="O149" s="58"/>
      <c r="P149" s="158">
        <f>O149*H149</f>
        <v>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0" t="s">
        <v>639</v>
      </c>
      <c r="AT149" s="160" t="s">
        <v>142</v>
      </c>
      <c r="AU149" s="160" t="s">
        <v>84</v>
      </c>
      <c r="AY149" s="17" t="s">
        <v>139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7" t="s">
        <v>82</v>
      </c>
      <c r="BK149" s="161">
        <f>ROUND(I149*H149,2)</f>
        <v>0</v>
      </c>
      <c r="BL149" s="17" t="s">
        <v>639</v>
      </c>
      <c r="BM149" s="160" t="s">
        <v>957</v>
      </c>
    </row>
    <row r="150" spans="1:65" s="2" customFormat="1">
      <c r="A150" s="32"/>
      <c r="B150" s="33"/>
      <c r="C150" s="32"/>
      <c r="D150" s="162" t="s">
        <v>149</v>
      </c>
      <c r="E150" s="32"/>
      <c r="F150" s="163" t="s">
        <v>956</v>
      </c>
      <c r="G150" s="32"/>
      <c r="H150" s="32"/>
      <c r="I150" s="164"/>
      <c r="J150" s="32"/>
      <c r="K150" s="32"/>
      <c r="L150" s="33"/>
      <c r="M150" s="207"/>
      <c r="N150" s="208"/>
      <c r="O150" s="209"/>
      <c r="P150" s="209"/>
      <c r="Q150" s="209"/>
      <c r="R150" s="209"/>
      <c r="S150" s="209"/>
      <c r="T150" s="21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149</v>
      </c>
      <c r="AU150" s="17" t="s">
        <v>84</v>
      </c>
    </row>
    <row r="151" spans="1:65" s="2" customFormat="1" ht="6.95" customHeight="1">
      <c r="A151" s="32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33"/>
      <c r="M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</row>
  </sheetData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001 - Stavební část</vt:lpstr>
      <vt:lpstr>002 - Zdravotně technická...</vt:lpstr>
      <vt:lpstr>003 - Ostatní a vedlejší ...</vt:lpstr>
      <vt:lpstr>'001 - Stavební část'!Názvy_tisku</vt:lpstr>
      <vt:lpstr>'002 - Zdravotně technická...'!Názvy_tisku</vt:lpstr>
      <vt:lpstr>'003 - Ostatní a vedlejší ...'!Názvy_tisku</vt:lpstr>
      <vt:lpstr>'Rekapitulace stavby'!Názvy_tisku</vt:lpstr>
      <vt:lpstr>'001 - Stavební část'!Oblast_tisku</vt:lpstr>
      <vt:lpstr>'002 - Zdravotně technická...'!Oblast_tisku</vt:lpstr>
      <vt:lpstr>'003 - Ostatní a vedlejší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Krumnikl, Radim</dc:creator>
  <cp:lastModifiedBy>Lorenc Michal</cp:lastModifiedBy>
  <dcterms:created xsi:type="dcterms:W3CDTF">2021-02-12T10:26:41Z</dcterms:created>
  <dcterms:modified xsi:type="dcterms:W3CDTF">2021-12-29T07:00:49Z</dcterms:modified>
</cp:coreProperties>
</file>